
<file path=[Content_Types].xml><?xml version="1.0" encoding="utf-8"?>
<Types xmlns="http://schemas.openxmlformats.org/package/2006/content-types">
  <Default Extension="xml" ContentType="application/xml"/>
  <Default Extension="rels" ContentType="application/vnd.openxmlformats-package.relationships+xml"/>
  <Default Extension="emf" ContentType="image/x-em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xl/revisions/revisionHeaders.xml" ContentType="application/vnd.openxmlformats-officedocument.spreadsheetml.revisionHeaders+xml"/>
  <Override PartName="/xl/revisions/revisionLog5.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3.xml" ContentType="application/vnd.openxmlformats-officedocument.spreadsheetml.revisionLog+xml"/>
  <Override PartName="/xl/revisions/revisionLog4.xml" ContentType="application/vnd.openxmlformats-officedocument.spreadsheetml.revisionLog+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8421"/>
  <workbookPr codeName="ThisWorkbook" autoCompressPictures="0"/>
  <bookViews>
    <workbookView xWindow="-40" yWindow="18040" windowWidth="25560" windowHeight="15500" tabRatio="960"/>
  </bookViews>
  <sheets>
    <sheet name="1.0 Statistical Identification" sheetId="1" r:id="rId1"/>
    <sheet name="2.1 Personal Biography" sheetId="2" r:id="rId2"/>
    <sheet name="2.2 Father's characteristics" sheetId="3" r:id="rId3"/>
    <sheet name="2.3 Mother's characteristics" sheetId="4" r:id="rId4"/>
    <sheet name="2.4 Siblings" sheetId="5" r:id="rId5"/>
    <sheet name="2.5 Health" sheetId="6" r:id="rId6"/>
    <sheet name="3.0 Education" sheetId="7" r:id="rId7"/>
    <sheet name="4.0 Past 7 days S &amp; D Work" sheetId="8" r:id="rId8"/>
    <sheet name="5.1 Employment" sheetId="9" r:id="rId9"/>
    <sheet name="5.2 Unemployment" sheetId="10" r:id="rId10"/>
    <sheet name="5.3 Subsistence &amp; Domestic Work" sheetId="11" state="hidden" r:id="rId11"/>
    <sheet name="5.3 Employment" sheetId="12" r:id="rId12"/>
    <sheet name="6.1 Job charc " sheetId="13" r:id="rId13"/>
    <sheet name="6.2 Secondary Job" sheetId="14" r:id="rId14"/>
    <sheet name="7.0 Job Mobility" sheetId="15" r:id="rId15"/>
    <sheet name="Sheet1" sheetId="16" state="hidden" r:id="rId16"/>
    <sheet name="8.1 cost of Marriage" sheetId="17" r:id="rId17"/>
    <sheet name="8.2 Fertility" sheetId="18" r:id="rId18"/>
    <sheet name="8.3 Women Status" sheetId="19" r:id="rId19"/>
    <sheet name="9.0 Female Employment " sheetId="20" r:id="rId20"/>
    <sheet name="Sheet3" sheetId="27" state="hidden" r:id="rId21"/>
    <sheet name="Sheet4" sheetId="28" state="hidden" r:id="rId22"/>
    <sheet name="Sheet5" sheetId="29" state="hidden" r:id="rId23"/>
    <sheet name="Sheet6" sheetId="30" state="hidden" r:id="rId24"/>
    <sheet name="Sheet7" sheetId="31" state="hidden" r:id="rId25"/>
    <sheet name="Sheet8" sheetId="32" state="hidden" r:id="rId26"/>
    <sheet name="10.1 Earnings" sheetId="21" r:id="rId27"/>
    <sheet name="10.2 Earnings in Secondary job" sheetId="22" r:id="rId28"/>
    <sheet name="11.0 Return Migration" sheetId="23" r:id="rId29"/>
    <sheet name="11.2 In Migration" sheetId="34" r:id="rId30"/>
    <sheet name="12.1 Information Technology" sheetId="24" r:id="rId31"/>
    <sheet name="12.2 Savings &amp; Borrowings" sheetId="25" r:id="rId32"/>
    <sheet name="12.3 Gender attitudes" sheetId="33" r:id="rId33"/>
    <sheet name="12.4 Result" sheetId="26" r:id="rId34"/>
  </sheets>
  <definedNames>
    <definedName name="A" localSheetId="1">#REF!</definedName>
    <definedName name="A" localSheetId="3">#REF!</definedName>
    <definedName name="A">#REF!</definedName>
    <definedName name="_xlnm.Print_Area" localSheetId="0">'1.0 Statistical Identification'!$A$1:$F$27</definedName>
    <definedName name="_xlnm.Print_Area" localSheetId="26">'10.1 Earnings'!$A$1:$C$22</definedName>
    <definedName name="_xlnm.Print_Area" localSheetId="27">'10.2 Earnings in Secondary job'!$A$1:$F$11</definedName>
    <definedName name="_xlnm.Print_Area" localSheetId="28">'11.0 Return Migration'!$A$1:$E$52</definedName>
    <definedName name="_xlnm.Print_Area" localSheetId="30">'12.1 Information Technology'!$A$1:$G$17</definedName>
    <definedName name="_xlnm.Print_Area" localSheetId="31">'12.2 Savings &amp; Borrowings'!$A$1:$AH$3</definedName>
    <definedName name="_xlnm.Print_Area" localSheetId="1">'2.1 Personal Biography'!$A$1:$F$88</definedName>
    <definedName name="_xlnm.Print_Area" localSheetId="2">'2.2 Father''s characteristics'!$A$1:$E$36</definedName>
    <definedName name="_xlnm.Print_Area" localSheetId="3">'2.3 Mother''s characteristics'!$A$1:$E$37</definedName>
    <definedName name="_xlnm.Print_Area" localSheetId="4">'2.4 Siblings'!$A$1:$G$22</definedName>
    <definedName name="_xlnm.Print_Area" localSheetId="5">'2.5 Health'!$A$1:$H$10</definedName>
    <definedName name="_xlnm.Print_Area" localSheetId="6">'3.0 Education'!$A$1:$E$84</definedName>
    <definedName name="_xlnm.Print_Area" localSheetId="7">'4.0 Past 7 days S &amp; D Work'!$A$1:$G$78</definedName>
    <definedName name="_xlnm.Print_Area" localSheetId="8">'5.1 Employment'!$A$1:$F$27</definedName>
    <definedName name="_xlnm.Print_Area" localSheetId="9">'5.2 Unemployment'!$A$1:$H$27</definedName>
    <definedName name="_xlnm.Print_Area" localSheetId="11">'5.3 Employment'!$A$1:$F$22</definedName>
    <definedName name="_xlnm.Print_Area" localSheetId="10">'5.3 Subsistence &amp; Domestic Work'!$A$24:$D$24</definedName>
    <definedName name="_xlnm.Print_Area" localSheetId="12">'6.1 Job charc '!$A$1:$F$92</definedName>
    <definedName name="_xlnm.Print_Area" localSheetId="13">'6.2 Secondary Job'!$A$1:$F$22</definedName>
    <definedName name="_xlnm.Print_Area" localSheetId="14">'7.0 Job Mobility'!$A$1:$U$5</definedName>
    <definedName name="_xlnm.Print_Area" localSheetId="16">'8.1 cost of Marriage'!$A$1:$D$37</definedName>
    <definedName name="_xlnm.Print_Area" localSheetId="17">'8.2 Fertility'!$A$1:$I$14</definedName>
    <definedName name="_xlnm.Print_Area" localSheetId="18">'8.3 Women Status'!$A$1:$H$20</definedName>
    <definedName name="_xlnm.Print_Area" localSheetId="19">'9.0 Female Employment '!$A$1:$D$23</definedName>
    <definedName name="_xlnm.Print_Titles" localSheetId="2">'2.2 Father''s characteristics'!$1:$4</definedName>
    <definedName name="_xlnm.Print_Titles" localSheetId="3">'2.3 Mother''s characteristics'!$1:$4</definedName>
    <definedName name="_xlnm.Print_Titles" localSheetId="4">'2.4 Siblings'!$1:$3</definedName>
    <definedName name="_xlnm.Print_Titles" localSheetId="8">'5.1 Employment'!$1:$3</definedName>
    <definedName name="_xlnm.Print_Titles" localSheetId="13">'6.2 Secondary Job'!$1:$4</definedName>
    <definedName name="Z_04B6E0FC_3669_4823_8763_C4CE98F99B03_.wvu.Cols" localSheetId="13" hidden="1">'6.2 Secondary Job'!#REF!</definedName>
    <definedName name="Z_04B6E0FC_3669_4823_8763_C4CE98F99B03_.wvu.PrintArea" localSheetId="0" hidden="1">'1.0 Statistical Identification'!$A$1:$H$29</definedName>
    <definedName name="Z_04B6E0FC_3669_4823_8763_C4CE98F99B03_.wvu.PrintArea" localSheetId="26" hidden="1">'10.1 Earnings'!$A$1:$D$6</definedName>
    <definedName name="Z_04B6E0FC_3669_4823_8763_C4CE98F99B03_.wvu.PrintArea" localSheetId="27" hidden="1">'10.2 Earnings in Secondary job'!$A$1:$H$4</definedName>
    <definedName name="Z_04B6E0FC_3669_4823_8763_C4CE98F99B03_.wvu.PrintArea" localSheetId="1" hidden="1">'2.1 Personal Biography'!$A$1:$H$21</definedName>
    <definedName name="Z_04B6E0FC_3669_4823_8763_C4CE98F99B03_.wvu.PrintArea" localSheetId="2" hidden="1">'2.2 Father''s characteristics'!$A$1:$F$4</definedName>
    <definedName name="Z_04B6E0FC_3669_4823_8763_C4CE98F99B03_.wvu.PrintArea" localSheetId="3" hidden="1">'2.3 Mother''s characteristics'!$A$1:$F$4</definedName>
    <definedName name="Z_04B6E0FC_3669_4823_8763_C4CE98F99B03_.wvu.PrintArea" localSheetId="4" hidden="1">'2.4 Siblings'!$A$1:$D$20</definedName>
    <definedName name="Z_04B6E0FC_3669_4823_8763_C4CE98F99B03_.wvu.PrintArea" localSheetId="6" hidden="1">'3.0 Education'!$C$1:$D$6</definedName>
    <definedName name="Z_04B6E0FC_3669_4823_8763_C4CE98F99B03_.wvu.PrintArea" localSheetId="8" hidden="1">'5.1 Employment'!$A$1:$AE$3</definedName>
    <definedName name="Z_04B6E0FC_3669_4823_8763_C4CE98F99B03_.wvu.PrintArea" localSheetId="10" hidden="1">'5.3 Subsistence &amp; Domestic Work'!$E$1:$U$2</definedName>
    <definedName name="Z_04B6E0FC_3669_4823_8763_C4CE98F99B03_.wvu.PrintArea" localSheetId="12" hidden="1">'6.1 Job charc '!$A$1:$F$2</definedName>
    <definedName name="Z_04B6E0FC_3669_4823_8763_C4CE98F99B03_.wvu.PrintArea" localSheetId="13" hidden="1">'6.2 Secondary Job'!$B$1:$F$4</definedName>
    <definedName name="Z_04B6E0FC_3669_4823_8763_C4CE98F99B03_.wvu.PrintArea" localSheetId="16" hidden="1">'8.1 cost of Marriage'!$A$1:$D$4</definedName>
    <definedName name="Z_04B6E0FC_3669_4823_8763_C4CE98F99B03_.wvu.PrintArea" localSheetId="17" hidden="1">'8.2 Fertility'!$A$1:$J$114</definedName>
    <definedName name="Z_04B6E0FC_3669_4823_8763_C4CE98F99B03_.wvu.PrintArea" localSheetId="18" hidden="1">'8.3 Women Status'!$A$1:$AG$3</definedName>
    <definedName name="Z_04B6E0FC_3669_4823_8763_C4CE98F99B03_.wvu.PrintTitles" localSheetId="2" hidden="1">'2.2 Father''s characteristics'!$A$1:$A$65509</definedName>
    <definedName name="Z_04B6E0FC_3669_4823_8763_C4CE98F99B03_.wvu.PrintTitles" localSheetId="3" hidden="1">'2.3 Mother''s characteristics'!$A$1:$A$65510</definedName>
    <definedName name="Z_04B6E0FC_3669_4823_8763_C4CE98F99B03_.wvu.PrintTitles" localSheetId="4" hidden="1">'2.4 Siblings'!$A$1:$A$65512</definedName>
    <definedName name="Z_04B6E0FC_3669_4823_8763_C4CE98F99B03_.wvu.PrintTitles" localSheetId="6" hidden="1">'3.0 Education'!$C:$C</definedName>
    <definedName name="Z_04B6E0FC_3669_4823_8763_C4CE98F99B03_.wvu.PrintTitles" localSheetId="8" hidden="1">'5.1 Employment'!#REF!</definedName>
    <definedName name="Z_04B6E0FC_3669_4823_8763_C4CE98F99B03_.wvu.PrintTitles" localSheetId="9" hidden="1">'5.2 Unemployment'!$A:$A</definedName>
    <definedName name="Z_04B6E0FC_3669_4823_8763_C4CE98F99B03_.wvu.PrintTitles" localSheetId="11" hidden="1">'5.3 Employment'!#REF!</definedName>
    <definedName name="Z_04B6E0FC_3669_4823_8763_C4CE98F99B03_.wvu.PrintTitles" localSheetId="10" hidden="1">'5.3 Subsistence &amp; Domestic Work'!$A:$A</definedName>
    <definedName name="Z_04B6E0FC_3669_4823_8763_C4CE98F99B03_.wvu.PrintTitles" localSheetId="12" hidden="1">'6.1 Job charc '!#REF!</definedName>
    <definedName name="Z_04B6E0FC_3669_4823_8763_C4CE98F99B03_.wvu.PrintTitles" localSheetId="13" hidden="1">'6.2 Secondary Job'!#REF!</definedName>
    <definedName name="Z_04B6E0FC_3669_4823_8763_C4CE98F99B03_.wvu.PrintTitles" localSheetId="16" hidden="1">'8.1 cost of Marriage'!#REF!</definedName>
    <definedName name="Z_31A12346_0F01_1349_8588_78911923E3FD_.wvu.PrintArea" localSheetId="0" hidden="1">'1.0 Statistical Identification'!$A$1:$F$27</definedName>
    <definedName name="Z_31A12346_0F01_1349_8588_78911923E3FD_.wvu.PrintArea" localSheetId="26" hidden="1">'10.1 Earnings'!$A$1:$C$22</definedName>
    <definedName name="Z_31A12346_0F01_1349_8588_78911923E3FD_.wvu.PrintArea" localSheetId="27" hidden="1">'10.2 Earnings in Secondary job'!$A$1:$F$11</definedName>
    <definedName name="Z_31A12346_0F01_1349_8588_78911923E3FD_.wvu.PrintArea" localSheetId="28" hidden="1">'11.0 Return Migration'!$A$1:$E$52</definedName>
    <definedName name="Z_31A12346_0F01_1349_8588_78911923E3FD_.wvu.PrintArea" localSheetId="30" hidden="1">'12.1 Information Technology'!$A$1:$G$17</definedName>
    <definedName name="Z_31A12346_0F01_1349_8588_78911923E3FD_.wvu.PrintArea" localSheetId="31" hidden="1">'12.2 Savings &amp; Borrowings'!$A$1:$AH$3</definedName>
    <definedName name="Z_31A12346_0F01_1349_8588_78911923E3FD_.wvu.PrintArea" localSheetId="1" hidden="1">'2.1 Personal Biography'!$A$1:$F$88</definedName>
    <definedName name="Z_31A12346_0F01_1349_8588_78911923E3FD_.wvu.PrintArea" localSheetId="2" hidden="1">'2.2 Father''s characteristics'!$A$1:$E$36</definedName>
    <definedName name="Z_31A12346_0F01_1349_8588_78911923E3FD_.wvu.PrintArea" localSheetId="3" hidden="1">'2.3 Mother''s characteristics'!$A$1:$E$37</definedName>
    <definedName name="Z_31A12346_0F01_1349_8588_78911923E3FD_.wvu.PrintArea" localSheetId="4" hidden="1">'2.4 Siblings'!$A$1:$G$22</definedName>
    <definedName name="Z_31A12346_0F01_1349_8588_78911923E3FD_.wvu.PrintArea" localSheetId="5" hidden="1">'2.5 Health'!$A$1:$H$10</definedName>
    <definedName name="Z_31A12346_0F01_1349_8588_78911923E3FD_.wvu.PrintArea" localSheetId="6" hidden="1">'3.0 Education'!$A$1:$E$84</definedName>
    <definedName name="Z_31A12346_0F01_1349_8588_78911923E3FD_.wvu.PrintArea" localSheetId="7" hidden="1">'4.0 Past 7 days S &amp; D Work'!$A$1:$G$78</definedName>
    <definedName name="Z_31A12346_0F01_1349_8588_78911923E3FD_.wvu.PrintArea" localSheetId="8" hidden="1">'5.1 Employment'!$A$1:$F$27</definedName>
    <definedName name="Z_31A12346_0F01_1349_8588_78911923E3FD_.wvu.PrintArea" localSheetId="9" hidden="1">'5.2 Unemployment'!$A$1:$H$27</definedName>
    <definedName name="Z_31A12346_0F01_1349_8588_78911923E3FD_.wvu.PrintArea" localSheetId="11" hidden="1">'5.3 Employment'!$A$1:$F$22</definedName>
    <definedName name="Z_31A12346_0F01_1349_8588_78911923E3FD_.wvu.PrintArea" localSheetId="10" hidden="1">'5.3 Subsistence &amp; Domestic Work'!$A$24:$D$24</definedName>
    <definedName name="Z_31A12346_0F01_1349_8588_78911923E3FD_.wvu.PrintArea" localSheetId="12" hidden="1">'6.1 Job charc '!$A$1:$F$92</definedName>
    <definedName name="Z_31A12346_0F01_1349_8588_78911923E3FD_.wvu.PrintArea" localSheetId="13" hidden="1">'6.2 Secondary Job'!$A$1:$F$22</definedName>
    <definedName name="Z_31A12346_0F01_1349_8588_78911923E3FD_.wvu.PrintArea" localSheetId="14" hidden="1">'7.0 Job Mobility'!$A$1:$U$5</definedName>
    <definedName name="Z_31A12346_0F01_1349_8588_78911923E3FD_.wvu.PrintArea" localSheetId="16" hidden="1">'8.1 cost of Marriage'!$A$1:$D$37</definedName>
    <definedName name="Z_31A12346_0F01_1349_8588_78911923E3FD_.wvu.PrintArea" localSheetId="17" hidden="1">'8.2 Fertility'!$A$1:$I$14</definedName>
    <definedName name="Z_31A12346_0F01_1349_8588_78911923E3FD_.wvu.PrintArea" localSheetId="18" hidden="1">'8.3 Women Status'!$A$1:$H$20</definedName>
    <definedName name="Z_31A12346_0F01_1349_8588_78911923E3FD_.wvu.PrintArea" localSheetId="19" hidden="1">'9.0 Female Employment '!$A$1:$D$23</definedName>
    <definedName name="Z_31A12346_0F01_1349_8588_78911923E3FD_.wvu.PrintTitles" localSheetId="2" hidden="1">'2.2 Father''s characteristics'!$1:$4</definedName>
    <definedName name="Z_31A12346_0F01_1349_8588_78911923E3FD_.wvu.PrintTitles" localSheetId="3" hidden="1">'2.3 Mother''s characteristics'!$1:$4</definedName>
    <definedName name="Z_31A12346_0F01_1349_8588_78911923E3FD_.wvu.PrintTitles" localSheetId="4" hidden="1">'2.4 Siblings'!$1:$3</definedName>
    <definedName name="Z_31A12346_0F01_1349_8588_78911923E3FD_.wvu.PrintTitles" localSheetId="8" hidden="1">'5.1 Employment'!$1:$3</definedName>
    <definedName name="Z_31A12346_0F01_1349_8588_78911923E3FD_.wvu.PrintTitles" localSheetId="13" hidden="1">'6.2 Secondary Job'!$1:$4</definedName>
    <definedName name="Z_4678BB01_2F1C_6343_A784_E4537624D67F_.wvu.PrintArea" localSheetId="0" hidden="1">'1.0 Statistical Identification'!$A$1:$F$27</definedName>
    <definedName name="Z_4678BB01_2F1C_6343_A784_E4537624D67F_.wvu.PrintArea" localSheetId="26" hidden="1">'10.1 Earnings'!$A$1:$C$22</definedName>
    <definedName name="Z_4678BB01_2F1C_6343_A784_E4537624D67F_.wvu.PrintArea" localSheetId="27" hidden="1">'10.2 Earnings in Secondary job'!$A$1:$F$11</definedName>
    <definedName name="Z_4678BB01_2F1C_6343_A784_E4537624D67F_.wvu.PrintArea" localSheetId="28" hidden="1">'11.0 Return Migration'!$A$1:$E$52</definedName>
    <definedName name="Z_4678BB01_2F1C_6343_A784_E4537624D67F_.wvu.PrintArea" localSheetId="30" hidden="1">'12.1 Information Technology'!$A$1:$G$17</definedName>
    <definedName name="Z_4678BB01_2F1C_6343_A784_E4537624D67F_.wvu.PrintArea" localSheetId="31" hidden="1">'12.2 Savings &amp; Borrowings'!$A$1:$AH$3</definedName>
    <definedName name="Z_4678BB01_2F1C_6343_A784_E4537624D67F_.wvu.PrintArea" localSheetId="1" hidden="1">'2.1 Personal Biography'!$A$1:$F$88</definedName>
    <definedName name="Z_4678BB01_2F1C_6343_A784_E4537624D67F_.wvu.PrintArea" localSheetId="2" hidden="1">'2.2 Father''s characteristics'!$A$1:$E$36</definedName>
    <definedName name="Z_4678BB01_2F1C_6343_A784_E4537624D67F_.wvu.PrintArea" localSheetId="3" hidden="1">'2.3 Mother''s characteristics'!$A$1:$E$37</definedName>
    <definedName name="Z_4678BB01_2F1C_6343_A784_E4537624D67F_.wvu.PrintArea" localSheetId="4" hidden="1">'2.4 Siblings'!$A$1:$G$22</definedName>
    <definedName name="Z_4678BB01_2F1C_6343_A784_E4537624D67F_.wvu.PrintArea" localSheetId="5" hidden="1">'2.5 Health'!$A$1:$H$10</definedName>
    <definedName name="Z_4678BB01_2F1C_6343_A784_E4537624D67F_.wvu.PrintArea" localSheetId="6" hidden="1">'3.0 Education'!$A$1:$E$84</definedName>
    <definedName name="Z_4678BB01_2F1C_6343_A784_E4537624D67F_.wvu.PrintArea" localSheetId="7" hidden="1">'4.0 Past 7 days S &amp; D Work'!$A$1:$G$78</definedName>
    <definedName name="Z_4678BB01_2F1C_6343_A784_E4537624D67F_.wvu.PrintArea" localSheetId="8" hidden="1">'5.1 Employment'!$A$1:$F$27</definedName>
    <definedName name="Z_4678BB01_2F1C_6343_A784_E4537624D67F_.wvu.PrintArea" localSheetId="9" hidden="1">'5.2 Unemployment'!$A$1:$H$27</definedName>
    <definedName name="Z_4678BB01_2F1C_6343_A784_E4537624D67F_.wvu.PrintArea" localSheetId="11" hidden="1">'5.3 Employment'!$A$1:$F$22</definedName>
    <definedName name="Z_4678BB01_2F1C_6343_A784_E4537624D67F_.wvu.PrintArea" localSheetId="10" hidden="1">'5.3 Subsistence &amp; Domestic Work'!$A$24:$D$24</definedName>
    <definedName name="Z_4678BB01_2F1C_6343_A784_E4537624D67F_.wvu.PrintArea" localSheetId="12" hidden="1">'6.1 Job charc '!$A$1:$F$92</definedName>
    <definedName name="Z_4678BB01_2F1C_6343_A784_E4537624D67F_.wvu.PrintArea" localSheetId="13" hidden="1">'6.2 Secondary Job'!$A$1:$F$22</definedName>
    <definedName name="Z_4678BB01_2F1C_6343_A784_E4537624D67F_.wvu.PrintArea" localSheetId="14" hidden="1">'7.0 Job Mobility'!$A$1:$U$5</definedName>
    <definedName name="Z_4678BB01_2F1C_6343_A784_E4537624D67F_.wvu.PrintArea" localSheetId="16" hidden="1">'8.1 cost of Marriage'!$A$1:$D$37</definedName>
    <definedName name="Z_4678BB01_2F1C_6343_A784_E4537624D67F_.wvu.PrintArea" localSheetId="17" hidden="1">'8.2 Fertility'!$A$1:$I$14</definedName>
    <definedName name="Z_4678BB01_2F1C_6343_A784_E4537624D67F_.wvu.PrintArea" localSheetId="18" hidden="1">'8.3 Women Status'!$A$1:$H$20</definedName>
    <definedName name="Z_4678BB01_2F1C_6343_A784_E4537624D67F_.wvu.PrintArea" localSheetId="19" hidden="1">'9.0 Female Employment '!$A$1:$D$23</definedName>
    <definedName name="Z_4678BB01_2F1C_6343_A784_E4537624D67F_.wvu.PrintTitles" localSheetId="2" hidden="1">'2.2 Father''s characteristics'!$1:$4</definedName>
    <definedName name="Z_4678BB01_2F1C_6343_A784_E4537624D67F_.wvu.PrintTitles" localSheetId="3" hidden="1">'2.3 Mother''s characteristics'!$1:$4</definedName>
    <definedName name="Z_4678BB01_2F1C_6343_A784_E4537624D67F_.wvu.PrintTitles" localSheetId="4" hidden="1">'2.4 Siblings'!$1:$3</definedName>
    <definedName name="Z_4678BB01_2F1C_6343_A784_E4537624D67F_.wvu.PrintTitles" localSheetId="8" hidden="1">'5.1 Employment'!$1:$3</definedName>
    <definedName name="Z_4678BB01_2F1C_6343_A784_E4537624D67F_.wvu.PrintTitles" localSheetId="13" hidden="1">'6.2 Secondary Job'!$1:$4</definedName>
    <definedName name="Z_6C3E8A18_A00F_477E_9257_2421D89789F5_.wvu.PrintArea" localSheetId="0" hidden="1">'1.0 Statistical Identification'!$A$1:$H$29</definedName>
    <definedName name="Z_6C3E8A18_A00F_477E_9257_2421D89789F5_.wvu.PrintArea" localSheetId="26" hidden="1">'10.1 Earnings'!$A$1:$D$6</definedName>
    <definedName name="Z_6C3E8A18_A00F_477E_9257_2421D89789F5_.wvu.PrintArea" localSheetId="27" hidden="1">'10.2 Earnings in Secondary job'!$A$1:$H$4</definedName>
    <definedName name="Z_6C3E8A18_A00F_477E_9257_2421D89789F5_.wvu.PrintArea" localSheetId="1" hidden="1">'2.1 Personal Biography'!$A$1:$H$21</definedName>
    <definedName name="Z_6C3E8A18_A00F_477E_9257_2421D89789F5_.wvu.PrintArea" localSheetId="2" hidden="1">'2.2 Father''s characteristics'!$A$1:$F$4</definedName>
    <definedName name="Z_6C3E8A18_A00F_477E_9257_2421D89789F5_.wvu.PrintArea" localSheetId="3" hidden="1">'2.3 Mother''s characteristics'!$A$1:$F$4</definedName>
    <definedName name="Z_6C3E8A18_A00F_477E_9257_2421D89789F5_.wvu.PrintArea" localSheetId="4" hidden="1">'2.4 Siblings'!$A$1:$D$20</definedName>
    <definedName name="Z_6C3E8A18_A00F_477E_9257_2421D89789F5_.wvu.PrintArea" localSheetId="6" hidden="1">'3.0 Education'!$C$1:$D$6</definedName>
    <definedName name="Z_6C3E8A18_A00F_477E_9257_2421D89789F5_.wvu.PrintArea" localSheetId="8" hidden="1">'5.1 Employment'!$A$1:$AE$3</definedName>
    <definedName name="Z_6C3E8A18_A00F_477E_9257_2421D89789F5_.wvu.PrintArea" localSheetId="10" hidden="1">'5.3 Subsistence &amp; Domestic Work'!$E$1:$U$2</definedName>
    <definedName name="Z_6C3E8A18_A00F_477E_9257_2421D89789F5_.wvu.PrintArea" localSheetId="12" hidden="1">'6.1 Job charc '!$A$1:$F$2</definedName>
    <definedName name="Z_6C3E8A18_A00F_477E_9257_2421D89789F5_.wvu.PrintArea" localSheetId="13" hidden="1">'6.2 Secondary Job'!$B$1:$F$4</definedName>
    <definedName name="Z_6C3E8A18_A00F_477E_9257_2421D89789F5_.wvu.PrintArea" localSheetId="16" hidden="1">'8.1 cost of Marriage'!$A$1:$D$4</definedName>
    <definedName name="Z_6C3E8A18_A00F_477E_9257_2421D89789F5_.wvu.PrintArea" localSheetId="17" hidden="1">'8.2 Fertility'!$A$1:$H$114</definedName>
    <definedName name="Z_6C3E8A18_A00F_477E_9257_2421D89789F5_.wvu.PrintTitles" localSheetId="2" hidden="1">'2.2 Father''s characteristics'!$A$1:$A$65509</definedName>
    <definedName name="Z_6C3E8A18_A00F_477E_9257_2421D89789F5_.wvu.PrintTitles" localSheetId="3" hidden="1">'2.3 Mother''s characteristics'!$A$1:$A$65510</definedName>
    <definedName name="Z_6C3E8A18_A00F_477E_9257_2421D89789F5_.wvu.PrintTitles" localSheetId="4" hidden="1">'2.4 Siblings'!$A$1:$A$65512</definedName>
    <definedName name="Z_6C3E8A18_A00F_477E_9257_2421D89789F5_.wvu.PrintTitles" localSheetId="6" hidden="1">'3.0 Education'!$C:$C</definedName>
    <definedName name="Z_6C3E8A18_A00F_477E_9257_2421D89789F5_.wvu.PrintTitles" localSheetId="8" hidden="1">'5.1 Employment'!#REF!</definedName>
    <definedName name="Z_6C3E8A18_A00F_477E_9257_2421D89789F5_.wvu.PrintTitles" localSheetId="9" hidden="1">'5.2 Unemployment'!$A:$A</definedName>
    <definedName name="Z_6C3E8A18_A00F_477E_9257_2421D89789F5_.wvu.PrintTitles" localSheetId="11" hidden="1">'5.3 Employment'!#REF!</definedName>
    <definedName name="Z_6C3E8A18_A00F_477E_9257_2421D89789F5_.wvu.PrintTitles" localSheetId="10" hidden="1">'5.3 Subsistence &amp; Domestic Work'!$A:$A</definedName>
    <definedName name="Z_6C3E8A18_A00F_477E_9257_2421D89789F5_.wvu.PrintTitles" localSheetId="12" hidden="1">'6.1 Job charc '!#REF!</definedName>
    <definedName name="Z_6C3E8A18_A00F_477E_9257_2421D89789F5_.wvu.PrintTitles" localSheetId="13" hidden="1">'6.2 Secondary Job'!#REF!</definedName>
    <definedName name="Z_6C3E8A18_A00F_477E_9257_2421D89789F5_.wvu.PrintTitles" localSheetId="16" hidden="1">'8.1 cost of Marriage'!#REF!</definedName>
    <definedName name="Z_6C3E8A18_A00F_477E_9257_2421D89789F5_.wvu.PrintTitles" localSheetId="17" hidden="1">'8.2 Fertility'!#REF!</definedName>
    <definedName name="Z_A57FA7A2_D613_4CB4_A390_3CAB141D409F_.wvu.PrintArea" localSheetId="0" hidden="1">'1.0 Statistical Identification'!$A$1:$H$27</definedName>
    <definedName name="Z_A57FA7A2_D613_4CB4_A390_3CAB141D409F_.wvu.PrintArea" localSheetId="26" hidden="1">'10.1 Earnings'!$A$1:$F$22</definedName>
    <definedName name="Z_A57FA7A2_D613_4CB4_A390_3CAB141D409F_.wvu.PrintArea" localSheetId="27" hidden="1">'10.2 Earnings in Secondary job'!$A$1:$F$11</definedName>
    <definedName name="Z_A57FA7A2_D613_4CB4_A390_3CAB141D409F_.wvu.PrintArea" localSheetId="28" hidden="1">'11.0 Return Migration'!$A$1:$E$52</definedName>
    <definedName name="Z_A57FA7A2_D613_4CB4_A390_3CAB141D409F_.wvu.PrintArea" localSheetId="30" hidden="1">'12.1 Information Technology'!$A$1:$G$17</definedName>
    <definedName name="Z_A57FA7A2_D613_4CB4_A390_3CAB141D409F_.wvu.PrintArea" localSheetId="31" hidden="1">'12.2 Savings &amp; Borrowings'!$A$1:$D$19</definedName>
    <definedName name="Z_A57FA7A2_D613_4CB4_A390_3CAB141D409F_.wvu.PrintArea" localSheetId="1" hidden="1">'2.1 Personal Biography'!$A$1:$F$63</definedName>
    <definedName name="Z_A57FA7A2_D613_4CB4_A390_3CAB141D409F_.wvu.PrintArea" localSheetId="2" hidden="1">'2.2 Father''s characteristics'!$A$1:$F$36</definedName>
    <definedName name="Z_A57FA7A2_D613_4CB4_A390_3CAB141D409F_.wvu.PrintArea" localSheetId="3" hidden="1">'2.3 Mother''s characteristics'!$A$1:$F$37</definedName>
    <definedName name="Z_A57FA7A2_D613_4CB4_A390_3CAB141D409F_.wvu.PrintArea" localSheetId="4" hidden="1">'2.4 Siblings'!$A$1:$G$22</definedName>
    <definedName name="Z_A57FA7A2_D613_4CB4_A390_3CAB141D409F_.wvu.PrintArea" localSheetId="5" hidden="1">'2.5 Health'!$A$1:$H$11</definedName>
    <definedName name="Z_A57FA7A2_D613_4CB4_A390_3CAB141D409F_.wvu.PrintArea" localSheetId="6" hidden="1">'3.0 Education'!$A$1:$F$86</definedName>
    <definedName name="Z_A57FA7A2_D613_4CB4_A390_3CAB141D409F_.wvu.PrintArea" localSheetId="7" hidden="1">'4.0 Past 7 days S &amp; D Work'!$A$1:$G$78</definedName>
    <definedName name="Z_A57FA7A2_D613_4CB4_A390_3CAB141D409F_.wvu.PrintArea" localSheetId="8" hidden="1">'5.1 Employment'!$A$1:$H$30</definedName>
    <definedName name="Z_A57FA7A2_D613_4CB4_A390_3CAB141D409F_.wvu.PrintArea" localSheetId="9" hidden="1">'5.2 Unemployment'!$A$1:$H$38</definedName>
    <definedName name="Z_A57FA7A2_D613_4CB4_A390_3CAB141D409F_.wvu.PrintArea" localSheetId="11" hidden="1">'5.3 Employment'!$A$1:$H$22</definedName>
    <definedName name="Z_A57FA7A2_D613_4CB4_A390_3CAB141D409F_.wvu.PrintArea" localSheetId="10" hidden="1">'5.3 Subsistence &amp; Domestic Work'!$A$24:$D$24</definedName>
    <definedName name="Z_A57FA7A2_D613_4CB4_A390_3CAB141D409F_.wvu.PrintArea" localSheetId="12" hidden="1">'6.1 Job charc '!$A$1:$H$92</definedName>
    <definedName name="Z_A57FA7A2_D613_4CB4_A390_3CAB141D409F_.wvu.PrintArea" localSheetId="13" hidden="1">'6.2 Secondary Job'!$A$1:$F$22</definedName>
    <definedName name="Z_A57FA7A2_D613_4CB4_A390_3CAB141D409F_.wvu.PrintArea" localSheetId="14" hidden="1">'7.0 Job Mobility'!$A$1:$U$5</definedName>
    <definedName name="Z_A57FA7A2_D613_4CB4_A390_3CAB141D409F_.wvu.PrintArea" localSheetId="16" hidden="1">'8.1 cost of Marriage'!$A$1:$D$37</definedName>
    <definedName name="Z_A57FA7A2_D613_4CB4_A390_3CAB141D409F_.wvu.PrintArea" localSheetId="17" hidden="1">'8.2 Fertility'!$A$1:$I$15</definedName>
    <definedName name="Z_A57FA7A2_D613_4CB4_A390_3CAB141D409F_.wvu.PrintArea" localSheetId="18" hidden="1">'8.3 Women Status'!$A$1:$H$21</definedName>
    <definedName name="Z_A57FA7A2_D613_4CB4_A390_3CAB141D409F_.wvu.PrintArea" localSheetId="19" hidden="1">'9.0 Female Employment '!$A$1:$D$23</definedName>
    <definedName name="Z_A57FA7A2_D613_4CB4_A390_3CAB141D409F_.wvu.PrintTitles" localSheetId="2" hidden="1">'2.2 Father''s characteristics'!$1:$4</definedName>
    <definedName name="Z_A57FA7A2_D613_4CB4_A390_3CAB141D409F_.wvu.PrintTitles" localSheetId="3" hidden="1">'2.3 Mother''s characteristics'!$1:$4</definedName>
    <definedName name="Z_A57FA7A2_D613_4CB4_A390_3CAB141D409F_.wvu.PrintTitles" localSheetId="4" hidden="1">'2.4 Siblings'!$1:$3</definedName>
    <definedName name="Z_A57FA7A2_D613_4CB4_A390_3CAB141D409F_.wvu.PrintTitles" localSheetId="8" hidden="1">'5.1 Employment'!$1:$3</definedName>
    <definedName name="Z_A57FA7A2_D613_4CB4_A390_3CAB141D409F_.wvu.PrintTitles" localSheetId="13" hidden="1">'6.2 Secondary Job'!$1:$4</definedName>
    <definedName name="Z_A5A9FABE_33F3_43F1_B87F_E93FEE868B35_.wvu.PrintArea" localSheetId="0" hidden="1">'1.0 Statistical Identification'!$A$1:$E$37</definedName>
    <definedName name="Z_A5A9FABE_33F3_43F1_B87F_E93FEE868B35_.wvu.PrintArea" localSheetId="26" hidden="1">'10.1 Earnings'!$A$1:$D$21</definedName>
    <definedName name="Z_A5A9FABE_33F3_43F1_B87F_E93FEE868B35_.wvu.PrintArea" localSheetId="27" hidden="1">'10.2 Earnings in Secondary job'!$A$1:$E$5</definedName>
    <definedName name="Z_A5A9FABE_33F3_43F1_B87F_E93FEE868B35_.wvu.PrintArea" localSheetId="28" hidden="1">'11.0 Return Migration'!$A$1:$D$39</definedName>
    <definedName name="Z_A5A9FABE_33F3_43F1_B87F_E93FEE868B35_.wvu.PrintArea" localSheetId="29" hidden="1">'11.2 In Migration'!$A$1:$D$17</definedName>
    <definedName name="Z_A5A9FABE_33F3_43F1_B87F_E93FEE868B35_.wvu.PrintArea" localSheetId="30" hidden="1">'12.1 Information Technology'!$A$1:$G$17</definedName>
    <definedName name="Z_A5A9FABE_33F3_43F1_B87F_E93FEE868B35_.wvu.PrintArea" localSheetId="31" hidden="1">'12.2 Savings &amp; Borrowings'!$A$1:$D$19</definedName>
    <definedName name="Z_A5A9FABE_33F3_43F1_B87F_E93FEE868B35_.wvu.PrintArea" localSheetId="1" hidden="1">'2.1 Personal Biography'!$A$1:$D$61</definedName>
    <definedName name="Z_A5A9FABE_33F3_43F1_B87F_E93FEE868B35_.wvu.PrintArea" localSheetId="2" hidden="1">'2.2 Father''s characteristics'!$A$1:$D$36</definedName>
    <definedName name="Z_A5A9FABE_33F3_43F1_B87F_E93FEE868B35_.wvu.PrintArea" localSheetId="3" hidden="1">'2.3 Mother''s characteristics'!$A$1:$D$37</definedName>
    <definedName name="Z_A5A9FABE_33F3_43F1_B87F_E93FEE868B35_.wvu.PrintArea" localSheetId="4" hidden="1">'2.4 Siblings'!$A$1:$G$20</definedName>
    <definedName name="Z_A5A9FABE_33F3_43F1_B87F_E93FEE868B35_.wvu.PrintArea" localSheetId="5" hidden="1">'2.5 Health'!$A$1:$D$14</definedName>
    <definedName name="Z_A5A9FABE_33F3_43F1_B87F_E93FEE868B35_.wvu.PrintArea" localSheetId="6" hidden="1">'3.0 Education'!$A$1:$D$86</definedName>
    <definedName name="Z_A5A9FABE_33F3_43F1_B87F_E93FEE868B35_.wvu.PrintArea" localSheetId="7" hidden="1">'4.0 Past 7 days S &amp; D Work'!$A$1:$E$23</definedName>
    <definedName name="Z_A5A9FABE_33F3_43F1_B87F_E93FEE868B35_.wvu.PrintArea" localSheetId="8" hidden="1">'5.1 Employment'!$A$1:$F$30</definedName>
    <definedName name="Z_A5A9FABE_33F3_43F1_B87F_E93FEE868B35_.wvu.PrintArea" localSheetId="9" hidden="1">'5.2 Unemployment'!$A$1:$G$36</definedName>
    <definedName name="Z_A5A9FABE_33F3_43F1_B87F_E93FEE868B35_.wvu.PrintArea" localSheetId="11" hidden="1">'5.3 Employment'!$A$1:$F$22</definedName>
    <definedName name="Z_A5A9FABE_33F3_43F1_B87F_E93FEE868B35_.wvu.PrintArea" localSheetId="10" hidden="1">'5.3 Subsistence &amp; Domestic Work'!$A$24:$D$24</definedName>
    <definedName name="Z_A5A9FABE_33F3_43F1_B87F_E93FEE868B35_.wvu.PrintArea" localSheetId="12" hidden="1">'6.1 Job charc '!$A$1:$E$92</definedName>
    <definedName name="Z_A5A9FABE_33F3_43F1_B87F_E93FEE868B35_.wvu.PrintArea" localSheetId="13" hidden="1">'6.2 Secondary Job'!$A$1:$E$25</definedName>
    <definedName name="Z_A5A9FABE_33F3_43F1_B87F_E93FEE868B35_.wvu.PrintArea" localSheetId="14" hidden="1">'7.0 Job Mobility'!$A$1:$E$69</definedName>
    <definedName name="Z_A5A9FABE_33F3_43F1_B87F_E93FEE868B35_.wvu.PrintArea" localSheetId="16" hidden="1">'8.1 cost of Marriage'!$A$1:$D$36</definedName>
    <definedName name="Z_A5A9FABE_33F3_43F1_B87F_E93FEE868B35_.wvu.PrintArea" localSheetId="17" hidden="1">'8.2 Fertility'!$A$1:$H$16</definedName>
    <definedName name="Z_A5A9FABE_33F3_43F1_B87F_E93FEE868B35_.wvu.PrintArea" localSheetId="18" hidden="1">'8.3 Women Status'!$A$1:$H$21</definedName>
    <definedName name="Z_A5A9FABE_33F3_43F1_B87F_E93FEE868B35_.wvu.PrintArea" localSheetId="19" hidden="1">'9.0 Female Employment '!$A$1:$D$23</definedName>
    <definedName name="Z_A5A9FABE_33F3_43F1_B87F_E93FEE868B35_.wvu.PrintTitles" localSheetId="2" hidden="1">'2.2 Father''s characteristics'!$1:$4</definedName>
    <definedName name="Z_A5A9FABE_33F3_43F1_B87F_E93FEE868B35_.wvu.PrintTitles" localSheetId="3" hidden="1">'2.3 Mother''s characteristics'!$1:$4</definedName>
    <definedName name="Z_A5A9FABE_33F3_43F1_B87F_E93FEE868B35_.wvu.PrintTitles" localSheetId="4" hidden="1">'2.4 Siblings'!$1:$3</definedName>
    <definedName name="Z_A5A9FABE_33F3_43F1_B87F_E93FEE868B35_.wvu.PrintTitles" localSheetId="8" hidden="1">'5.1 Employment'!$1:$3</definedName>
    <definedName name="Z_A5A9FABE_33F3_43F1_B87F_E93FEE868B35_.wvu.PrintTitles" localSheetId="13" hidden="1">'6.2 Secondary Job'!$1:$4</definedName>
    <definedName name="Z_DAC6312B_2C52_4D86_9CC3_7542001FACCE_.wvu.PrintArea" localSheetId="0" hidden="1">'1.0 Statistical Identification'!$A$1:$F$27</definedName>
    <definedName name="Z_DAC6312B_2C52_4D86_9CC3_7542001FACCE_.wvu.PrintArea" localSheetId="26" hidden="1">'10.1 Earnings'!$A$1:$G$22</definedName>
    <definedName name="Z_DAC6312B_2C52_4D86_9CC3_7542001FACCE_.wvu.PrintArea" localSheetId="27" hidden="1">'10.2 Earnings in Secondary job'!$A$1:$F$11</definedName>
    <definedName name="Z_DAC6312B_2C52_4D86_9CC3_7542001FACCE_.wvu.PrintArea" localSheetId="28" hidden="1">'11.0 Return Migration'!$A$1:$E$52</definedName>
    <definedName name="Z_DAC6312B_2C52_4D86_9CC3_7542001FACCE_.wvu.PrintArea" localSheetId="30" hidden="1">'12.1 Information Technology'!$A$1:$G$17</definedName>
    <definedName name="Z_DAC6312B_2C52_4D86_9CC3_7542001FACCE_.wvu.PrintArea" localSheetId="31" hidden="1">'12.2 Savings &amp; Borrowings'!$A$1:$AH$3</definedName>
    <definedName name="Z_DAC6312B_2C52_4D86_9CC3_7542001FACCE_.wvu.PrintArea" localSheetId="1" hidden="1">'2.1 Personal Biography'!$A$1:$F$88</definedName>
    <definedName name="Z_DAC6312B_2C52_4D86_9CC3_7542001FACCE_.wvu.PrintArea" localSheetId="2" hidden="1">'2.2 Father''s characteristics'!$A$1:$E$36</definedName>
    <definedName name="Z_DAC6312B_2C52_4D86_9CC3_7542001FACCE_.wvu.PrintArea" localSheetId="3" hidden="1">'2.3 Mother''s characteristics'!$A$1:$E$37</definedName>
    <definedName name="Z_DAC6312B_2C52_4D86_9CC3_7542001FACCE_.wvu.PrintArea" localSheetId="4" hidden="1">'2.4 Siblings'!$A$1:$G$22</definedName>
    <definedName name="Z_DAC6312B_2C52_4D86_9CC3_7542001FACCE_.wvu.PrintArea" localSheetId="5" hidden="1">'2.5 Health'!$A$1:$H$10</definedName>
    <definedName name="Z_DAC6312B_2C52_4D86_9CC3_7542001FACCE_.wvu.PrintArea" localSheetId="6" hidden="1">'3.0 Education'!$A$1:$E$92</definedName>
    <definedName name="Z_DAC6312B_2C52_4D86_9CC3_7542001FACCE_.wvu.PrintArea" localSheetId="7" hidden="1">'4.0 Past 7 days S &amp; D Work'!$A$1:$G$78</definedName>
    <definedName name="Z_DAC6312B_2C52_4D86_9CC3_7542001FACCE_.wvu.PrintArea" localSheetId="8" hidden="1">'5.1 Employment'!$A$1:$F$33</definedName>
    <definedName name="Z_DAC6312B_2C52_4D86_9CC3_7542001FACCE_.wvu.PrintArea" localSheetId="9" hidden="1">'5.2 Unemployment'!$A$1:$H$43</definedName>
    <definedName name="Z_DAC6312B_2C52_4D86_9CC3_7542001FACCE_.wvu.PrintArea" localSheetId="11" hidden="1">'5.3 Employment'!$A$1:$F$22</definedName>
    <definedName name="Z_DAC6312B_2C52_4D86_9CC3_7542001FACCE_.wvu.PrintArea" localSheetId="10" hidden="1">'5.3 Subsistence &amp; Domestic Work'!$A$24:$D$24</definedName>
    <definedName name="Z_DAC6312B_2C52_4D86_9CC3_7542001FACCE_.wvu.PrintArea" localSheetId="12" hidden="1">'6.1 Job charc '!$A$1:$F$92</definedName>
    <definedName name="Z_DAC6312B_2C52_4D86_9CC3_7542001FACCE_.wvu.PrintArea" localSheetId="13" hidden="1">'6.2 Secondary Job'!$A$1:$F$31</definedName>
    <definedName name="Z_DAC6312B_2C52_4D86_9CC3_7542001FACCE_.wvu.PrintArea" localSheetId="14" hidden="1">'7.0 Job Mobility'!$A$1:$U$5</definedName>
    <definedName name="Z_DAC6312B_2C52_4D86_9CC3_7542001FACCE_.wvu.PrintArea" localSheetId="16" hidden="1">'8.1 cost of Marriage'!$A$1:$D$37</definedName>
    <definedName name="Z_DAC6312B_2C52_4D86_9CC3_7542001FACCE_.wvu.PrintArea" localSheetId="17" hidden="1">'8.2 Fertility'!$A$1:$I$18</definedName>
    <definedName name="Z_DAC6312B_2C52_4D86_9CC3_7542001FACCE_.wvu.PrintArea" localSheetId="18" hidden="1">'8.3 Women Status'!$A$1:$H$27</definedName>
    <definedName name="Z_DAC6312B_2C52_4D86_9CC3_7542001FACCE_.wvu.PrintArea" localSheetId="19" hidden="1">'9.0 Female Employment '!$A$1:$D$23</definedName>
    <definedName name="Z_DAC6312B_2C52_4D86_9CC3_7542001FACCE_.wvu.PrintTitles" localSheetId="2" hidden="1">'2.2 Father''s characteristics'!$1:$4</definedName>
    <definedName name="Z_DAC6312B_2C52_4D86_9CC3_7542001FACCE_.wvu.PrintTitles" localSheetId="3" hidden="1">'2.3 Mother''s characteristics'!$1:$4</definedName>
    <definedName name="Z_DAC6312B_2C52_4D86_9CC3_7542001FACCE_.wvu.PrintTitles" localSheetId="4" hidden="1">'2.4 Siblings'!$1:$3</definedName>
    <definedName name="Z_DAC6312B_2C52_4D86_9CC3_7542001FACCE_.wvu.PrintTitles" localSheetId="8" hidden="1">'5.1 Employment'!$1:$3</definedName>
    <definedName name="Z_DAC6312B_2C52_4D86_9CC3_7542001FACCE_.wvu.PrintTitles" localSheetId="13" hidden="1">'6.2 Secondary Job'!$1:$4</definedName>
    <definedName name="Z_E02BCFC0_6EC4_11D4_AB38_00A0C92E0970_.wvu.PrintArea" localSheetId="0" hidden="1">'1.0 Statistical Identification'!$A$1:$H$29</definedName>
    <definedName name="Z_E02BCFC0_6EC4_11D4_AB38_00A0C92E0970_.wvu.PrintArea" localSheetId="26" hidden="1">'10.1 Earnings'!$A$1:$D$6</definedName>
    <definedName name="Z_E02BCFC0_6EC4_11D4_AB38_00A0C92E0970_.wvu.PrintArea" localSheetId="27" hidden="1">'10.2 Earnings in Secondary job'!$A$1:$E$4</definedName>
    <definedName name="Z_E02BCFC0_6EC4_11D4_AB38_00A0C92E0970_.wvu.PrintArea" localSheetId="1" hidden="1">'2.1 Personal Biography'!$A$1:$H$21</definedName>
    <definedName name="Z_E02BCFC0_6EC4_11D4_AB38_00A0C92E0970_.wvu.PrintArea" localSheetId="6" hidden="1">'3.0 Education'!$C$3:$D$6</definedName>
    <definedName name="Z_E02BCFC0_6EC4_11D4_AB38_00A0C92E0970_.wvu.PrintArea" localSheetId="8" hidden="1">'5.1 Employment'!$A$3:$AE$3</definedName>
    <definedName name="Z_E02BCFC0_6EC4_11D4_AB38_00A0C92E0970_.wvu.PrintArea" localSheetId="10" hidden="1">'5.3 Subsistence &amp; Domestic Work'!$E$1:$R$2</definedName>
    <definedName name="Z_E02BCFC0_6EC4_11D4_AB38_00A0C92E0970_.wvu.PrintArea" localSheetId="12" hidden="1">'6.1 Job charc '!#REF!</definedName>
    <definedName name="Z_E02BCFC0_6EC4_11D4_AB38_00A0C92E0970_.wvu.PrintTitles" localSheetId="2" hidden="1">'2.2 Father''s characteristics'!$A$1:$A$65509</definedName>
    <definedName name="Z_E02BCFC0_6EC4_11D4_AB38_00A0C92E0970_.wvu.PrintTitles" localSheetId="3" hidden="1">'2.3 Mother''s characteristics'!$A$1:$A$65510</definedName>
    <definedName name="Z_E02BCFC0_6EC4_11D4_AB38_00A0C92E0970_.wvu.PrintTitles" localSheetId="4" hidden="1">'2.4 Siblings'!$A$1:$A$65512</definedName>
    <definedName name="Z_E02BCFC0_6EC4_11D4_AB38_00A0C92E0970_.wvu.PrintTitles" localSheetId="6" hidden="1">'3.0 Education'!$C:$C</definedName>
    <definedName name="Z_E02BCFC0_6EC4_11D4_AB38_00A0C92E0970_.wvu.PrintTitles" localSheetId="8" hidden="1">'5.1 Employment'!#REF!</definedName>
    <definedName name="Z_E02BCFC0_6EC4_11D4_AB38_00A0C92E0970_.wvu.PrintTitles" localSheetId="9" hidden="1">'5.2 Unemployment'!$A:$A</definedName>
    <definedName name="Z_E02BCFC0_6EC4_11D4_AB38_00A0C92E0970_.wvu.PrintTitles" localSheetId="11" hidden="1">'5.3 Employment'!#REF!</definedName>
    <definedName name="Z_E02BCFC0_6EC4_11D4_AB38_00A0C92E0970_.wvu.PrintTitles" localSheetId="10" hidden="1">'5.3 Subsistence &amp; Domestic Work'!$A:$A</definedName>
    <definedName name="Z_E02BCFC0_6EC4_11D4_AB38_00A0C92E0970_.wvu.PrintTitles" localSheetId="12" hidden="1">'6.1 Job charc '!#REF!</definedName>
    <definedName name="Z_E02BCFC0_6EC4_11D4_AB38_00A0C92E0970_.wvu.PrintTitles" localSheetId="13" hidden="1">'6.2 Secondary Job'!#REF!</definedName>
  </definedNames>
  <calcPr calcId="162913" concurrentCalc="0"/>
  <customWorkbookViews>
    <customWorkbookView name="Caroline Krafft - Personal View" guid="{31A12346-0F01-1349-8588-78911923E3FD}" mergeInterval="0" personalView="1" xWindow="-2" yWindow="956" windowWidth="1278" windowHeight="721" tabRatio="960" activeSheetId="1" showComments="commIndAndComment"/>
    <customWorkbookView name="Sara Taraman - Personal View" guid="{A57FA7A2-D613-4CB4-A390-3CAB141D409F}" mergeInterval="0" personalView="1" maximized="1" xWindow="-8" yWindow="-8" windowWidth="1382" windowHeight="744" tabRatio="960" activeSheetId="6"/>
    <customWorkbookView name="Ali - Personal View" guid="{DAC6312B-2C52-4D86-9CC3-7542001FACCE}" mergeInterval="0" personalView="1" maximized="1" xWindow="-8" yWindow="-8" windowWidth="1272" windowHeight="784" tabRatio="960" activeSheetId="26"/>
    <customWorkbookView name="Ragui Assaad - Personal View" guid="{4678BB01-2F1C-6343-A784-E4537624D67F}" mergeInterval="0" personalView="1" xWindow="28" yWindow="82" windowWidth="1252" windowHeight="656" tabRatio="960" activeSheetId="25" showComments="commIndAndComment"/>
    <customWorkbookView name="Caitlyn - Personal View" guid="{A5A9FABE-33F3-43F1-B87F-E93FEE868B35}" mergeInterval="0" personalView="1" maximized="1" xWindow="1358" yWindow="-8" windowWidth="1936" windowHeight="1096" tabRatio="914" activeSheetId="1" showComments="commIndAndComment"/>
  </customWorkbookViews>
  <extLst>
    <ext xmlns:mx="http://schemas.microsoft.com/office/mac/excel/2008/main" uri="{7523E5D3-25F3-A5E0-1632-64F254C22452}">
      <mx:ArchID Flags="2"/>
    </ext>
  </extLst>
</workbook>
</file>

<file path=xl/calcChain.xml><?xml version="1.0" encoding="utf-8"?>
<calcChain xmlns="http://schemas.openxmlformats.org/spreadsheetml/2006/main">
  <c r="A5" i="7" l="1"/>
  <c r="A6" i="7"/>
  <c r="A7" i="7"/>
  <c r="A8" i="7"/>
  <c r="A9" i="7"/>
  <c r="A10" i="7"/>
  <c r="A11" i="7"/>
  <c r="A12" i="7"/>
  <c r="A13" i="7"/>
  <c r="A14" i="7"/>
  <c r="A15" i="7"/>
  <c r="A16" i="7"/>
  <c r="A17" i="7"/>
  <c r="A18" i="7"/>
  <c r="A19" i="7"/>
  <c r="A20" i="7"/>
  <c r="A21" i="7"/>
  <c r="A22" i="7"/>
  <c r="A23" i="7"/>
  <c r="A24" i="7"/>
  <c r="A25" i="7"/>
  <c r="A26" i="7"/>
  <c r="A27" i="7"/>
  <c r="A28" i="7"/>
  <c r="A29" i="7"/>
  <c r="A30" i="7"/>
  <c r="A31" i="7"/>
  <c r="A32" i="7"/>
  <c r="A33" i="7"/>
  <c r="A34" i="7"/>
  <c r="A35" i="7"/>
  <c r="A36" i="7"/>
  <c r="A37" i="7"/>
  <c r="A38" i="7"/>
  <c r="A39" i="7"/>
  <c r="A40" i="7"/>
  <c r="A41" i="7"/>
  <c r="A42" i="7"/>
  <c r="A43" i="7"/>
  <c r="A44" i="7"/>
  <c r="A45" i="7"/>
  <c r="A46" i="7"/>
  <c r="A47" i="7"/>
  <c r="A48" i="7"/>
  <c r="A49" i="7"/>
  <c r="A50" i="7"/>
  <c r="A51" i="7"/>
  <c r="A52" i="7"/>
  <c r="A53" i="7"/>
  <c r="A54" i="7"/>
  <c r="A55" i="7"/>
  <c r="A56" i="7"/>
  <c r="A57" i="7"/>
  <c r="A58" i="7"/>
  <c r="A59" i="7"/>
  <c r="A60" i="7"/>
  <c r="A63" i="7"/>
  <c r="A64" i="7"/>
  <c r="A65" i="7"/>
  <c r="A66" i="7"/>
  <c r="A67" i="7"/>
  <c r="A68" i="7"/>
  <c r="A71" i="7"/>
  <c r="A72" i="7"/>
  <c r="A73" i="7"/>
  <c r="A74" i="7"/>
  <c r="A75" i="7"/>
  <c r="A76" i="7"/>
  <c r="A77" i="7"/>
  <c r="A78" i="7"/>
  <c r="A79" i="7"/>
  <c r="D7" i="7"/>
  <c r="A5" i="2"/>
  <c r="A6" i="2"/>
  <c r="A7" i="2"/>
  <c r="A9" i="2"/>
  <c r="A10" i="2"/>
  <c r="A11" i="2"/>
  <c r="A12" i="2"/>
  <c r="A14" i="2"/>
  <c r="A15" i="2"/>
  <c r="A16" i="2"/>
  <c r="A17" i="2"/>
  <c r="A19" i="2"/>
  <c r="A20" i="2"/>
  <c r="A21" i="2"/>
  <c r="A22" i="2"/>
  <c r="A24" i="2"/>
  <c r="A25" i="2"/>
  <c r="A26" i="2"/>
  <c r="A27" i="2"/>
  <c r="A29" i="2"/>
  <c r="A30" i="2"/>
  <c r="A31" i="2"/>
  <c r="A32" i="2"/>
  <c r="A34" i="2"/>
  <c r="A35" i="2"/>
  <c r="A36" i="2"/>
  <c r="A37" i="2"/>
  <c r="A38" i="2"/>
  <c r="A40" i="2"/>
  <c r="A41" i="2"/>
  <c r="A42" i="2"/>
  <c r="A43" i="2"/>
  <c r="A44" i="2"/>
  <c r="A46" i="2"/>
  <c r="A47" i="2"/>
  <c r="A48" i="2"/>
  <c r="A50" i="2"/>
  <c r="A2" i="23"/>
  <c r="A6" i="14"/>
  <c r="A20" i="14"/>
  <c r="A21" i="14"/>
  <c r="A22" i="14"/>
  <c r="A2" i="22"/>
  <c r="A5" i="34"/>
  <c r="A6" i="34"/>
  <c r="A7" i="34"/>
  <c r="A8" i="34"/>
  <c r="A9" i="34"/>
  <c r="A10" i="34"/>
  <c r="A11" i="34"/>
  <c r="A12" i="34"/>
  <c r="A13" i="34"/>
  <c r="A14" i="34"/>
  <c r="A15" i="34"/>
  <c r="D12" i="34"/>
  <c r="A14" i="15"/>
  <c r="D7" i="15"/>
  <c r="D9" i="15"/>
  <c r="D74" i="7"/>
  <c r="D56" i="7"/>
  <c r="D57" i="7"/>
  <c r="A2" i="34"/>
  <c r="A5" i="23"/>
  <c r="A6" i="23"/>
  <c r="A7" i="23"/>
  <c r="A8" i="23"/>
  <c r="A9" i="23"/>
  <c r="A10" i="23"/>
  <c r="A11" i="23"/>
  <c r="A12" i="23"/>
  <c r="A13" i="23"/>
  <c r="A14" i="23"/>
  <c r="D12" i="23"/>
  <c r="A6" i="13"/>
  <c r="A7" i="13"/>
  <c r="A8" i="13"/>
  <c r="A9" i="13"/>
  <c r="A10" i="13"/>
  <c r="A11" i="13"/>
  <c r="A12" i="13"/>
  <c r="A13" i="13"/>
  <c r="A14" i="13"/>
  <c r="A15" i="13"/>
  <c r="A16" i="13"/>
  <c r="A17" i="13"/>
  <c r="A18" i="13"/>
  <c r="A19" i="13"/>
  <c r="A20" i="13"/>
  <c r="A25" i="13"/>
  <c r="A26" i="13"/>
  <c r="A27" i="13"/>
  <c r="A28" i="13"/>
  <c r="A29" i="13"/>
  <c r="A30" i="13"/>
  <c r="A31" i="13"/>
  <c r="A32" i="13"/>
  <c r="A36" i="13"/>
  <c r="A37" i="13"/>
  <c r="A38" i="13"/>
  <c r="A39" i="13"/>
  <c r="A40" i="13"/>
  <c r="A41" i="13"/>
  <c r="A42" i="13"/>
  <c r="A43" i="13"/>
  <c r="A44" i="13"/>
  <c r="A45" i="13"/>
  <c r="A46" i="13"/>
  <c r="A47" i="13"/>
  <c r="A48" i="13"/>
  <c r="A5" i="20"/>
  <c r="A6" i="20"/>
  <c r="A7" i="20"/>
  <c r="A8" i="20"/>
  <c r="A9" i="20"/>
  <c r="A10" i="20"/>
  <c r="A11" i="20"/>
  <c r="A12" i="20"/>
  <c r="A13" i="20"/>
  <c r="A14" i="20"/>
  <c r="A15" i="20"/>
  <c r="A16" i="20"/>
  <c r="A17" i="20"/>
  <c r="A18" i="20"/>
  <c r="A19" i="20"/>
  <c r="A20" i="20"/>
  <c r="A21" i="20"/>
  <c r="A22" i="20"/>
  <c r="D11" i="20"/>
  <c r="D13" i="20"/>
  <c r="A6" i="9"/>
  <c r="A7" i="9"/>
  <c r="A21" i="9"/>
  <c r="A22" i="9"/>
  <c r="A23" i="9"/>
  <c r="A24" i="9"/>
  <c r="A25" i="9"/>
  <c r="A27" i="9"/>
  <c r="A28" i="9"/>
  <c r="F25" i="9"/>
  <c r="D65" i="7"/>
  <c r="D46" i="7"/>
  <c r="D35" i="7"/>
  <c r="D14" i="7"/>
  <c r="D22" i="7"/>
  <c r="D23" i="7"/>
  <c r="D33" i="7"/>
  <c r="D32" i="7"/>
  <c r="E43" i="15"/>
  <c r="E44" i="15"/>
  <c r="E45" i="15"/>
  <c r="E46" i="15"/>
  <c r="E47" i="15"/>
  <c r="E48" i="15"/>
  <c r="E49" i="15"/>
  <c r="E50" i="15"/>
  <c r="E51" i="15"/>
  <c r="E52" i="15"/>
  <c r="E53" i="15"/>
  <c r="E54" i="15"/>
  <c r="E55" i="15"/>
  <c r="E56" i="15"/>
  <c r="E57" i="15"/>
  <c r="E58" i="15"/>
  <c r="E59" i="15"/>
  <c r="E60" i="15"/>
  <c r="E61" i="15"/>
  <c r="E62" i="15"/>
  <c r="E63" i="15"/>
  <c r="E64" i="15"/>
  <c r="E65" i="15"/>
  <c r="E66" i="15"/>
  <c r="E67" i="15"/>
  <c r="E68" i="15"/>
  <c r="A68" i="15"/>
  <c r="A4" i="12"/>
  <c r="A3" i="13"/>
  <c r="A1" i="12"/>
  <c r="D24" i="1"/>
  <c r="D5" i="2"/>
  <c r="A10" i="1"/>
  <c r="A24" i="1"/>
  <c r="D18" i="1"/>
  <c r="A25" i="1"/>
  <c r="B29" i="1"/>
  <c r="B32" i="1"/>
  <c r="B35" i="1"/>
  <c r="D9" i="1"/>
  <c r="D8" i="1"/>
  <c r="D44" i="7"/>
  <c r="A6" i="26"/>
  <c r="A7" i="26"/>
  <c r="A5" i="6"/>
  <c r="A6" i="6"/>
  <c r="A7" i="6"/>
  <c r="A8" i="6"/>
  <c r="A9" i="6"/>
  <c r="D6" i="34"/>
  <c r="A4" i="25"/>
  <c r="A5" i="25"/>
  <c r="A6" i="25"/>
  <c r="A7" i="25"/>
  <c r="D36" i="17"/>
  <c r="A7" i="17"/>
  <c r="A8" i="17"/>
  <c r="A9" i="17"/>
  <c r="A10" i="17"/>
  <c r="D24" i="17"/>
  <c r="E8" i="13"/>
  <c r="A6" i="18"/>
  <c r="A7" i="18"/>
  <c r="A8" i="18"/>
  <c r="A9" i="18"/>
  <c r="A12" i="18"/>
  <c r="B12" i="18"/>
  <c r="C12" i="18"/>
  <c r="D12" i="18"/>
  <c r="E12" i="18"/>
  <c r="D14" i="17"/>
  <c r="A9" i="24"/>
  <c r="A10" i="24"/>
  <c r="A11" i="24"/>
  <c r="A12" i="24"/>
  <c r="A13" i="24"/>
  <c r="A14" i="24"/>
  <c r="A15" i="24"/>
  <c r="A15" i="23"/>
  <c r="A16" i="23"/>
  <c r="A17" i="23"/>
  <c r="A18" i="23"/>
  <c r="D17" i="20"/>
  <c r="A9" i="15"/>
  <c r="A10" i="15"/>
  <c r="A11" i="15"/>
  <c r="A12" i="15"/>
  <c r="E11" i="13"/>
  <c r="D30" i="7"/>
  <c r="A8" i="5"/>
  <c r="B8" i="5"/>
  <c r="C8" i="5"/>
  <c r="D8" i="5"/>
  <c r="A6" i="10"/>
  <c r="A7" i="10"/>
  <c r="A8" i="10"/>
  <c r="E15" i="15"/>
  <c r="E16" i="15"/>
  <c r="A8" i="21"/>
  <c r="A17" i="21"/>
  <c r="A18" i="21"/>
  <c r="A19" i="21"/>
  <c r="A5" i="19"/>
  <c r="A8" i="19"/>
  <c r="D40" i="15"/>
  <c r="F12" i="18"/>
  <c r="G12" i="18"/>
  <c r="H12" i="18"/>
  <c r="A42" i="15"/>
  <c r="A43" i="15"/>
  <c r="D10" i="15"/>
  <c r="B9" i="15"/>
  <c r="D8" i="15"/>
  <c r="A18" i="12"/>
  <c r="A19" i="12"/>
  <c r="A20" i="12"/>
  <c r="A21" i="12"/>
  <c r="A22" i="12"/>
  <c r="D19" i="7"/>
  <c r="G11" i="5"/>
  <c r="A6" i="4"/>
  <c r="A7" i="4"/>
  <c r="A6" i="3"/>
  <c r="A11" i="8"/>
  <c r="H4" i="19"/>
  <c r="A11" i="19"/>
  <c r="A12" i="19"/>
  <c r="A13" i="19"/>
  <c r="A15" i="19"/>
  <c r="A16" i="19"/>
  <c r="A19" i="19"/>
  <c r="A21" i="19"/>
  <c r="D33" i="15"/>
  <c r="D68" i="15"/>
  <c r="D61" i="15"/>
  <c r="A44" i="15"/>
  <c r="D15" i="23"/>
  <c r="D27" i="23"/>
  <c r="D11" i="15"/>
  <c r="E5" i="14"/>
  <c r="A45" i="15"/>
  <c r="E5" i="13"/>
  <c r="E9" i="13"/>
  <c r="A7" i="3"/>
  <c r="D5" i="3"/>
  <c r="E8" i="5"/>
  <c r="F8" i="5"/>
  <c r="G8" i="5"/>
  <c r="A13" i="5"/>
  <c r="A16" i="24"/>
  <c r="A17" i="24"/>
  <c r="G9" i="24"/>
  <c r="B13" i="34"/>
  <c r="A16" i="15"/>
  <c r="E17" i="15"/>
  <c r="G6" i="10"/>
  <c r="A9" i="10"/>
  <c r="A10" i="10"/>
  <c r="A11" i="10"/>
  <c r="A12" i="10"/>
  <c r="E13" i="13"/>
  <c r="A19" i="23"/>
  <c r="A20" i="23"/>
  <c r="A21" i="23"/>
  <c r="A22" i="23"/>
  <c r="A23" i="23"/>
  <c r="D16" i="23"/>
  <c r="A11" i="17"/>
  <c r="A12" i="17"/>
  <c r="A13" i="17"/>
  <c r="D8" i="17"/>
  <c r="D5" i="4"/>
  <c r="A8" i="4"/>
  <c r="A21" i="4"/>
  <c r="A30" i="4"/>
  <c r="A31" i="4"/>
  <c r="D6" i="20"/>
  <c r="A8" i="25"/>
  <c r="D4" i="25"/>
  <c r="D5" i="25"/>
  <c r="D7" i="6"/>
  <c r="A10" i="6"/>
  <c r="A11" i="6"/>
  <c r="A12" i="6"/>
  <c r="D10" i="34"/>
  <c r="A46" i="15"/>
  <c r="A23" i="14"/>
  <c r="A15" i="15"/>
  <c r="D20" i="23"/>
  <c r="A8" i="3"/>
  <c r="A21" i="3"/>
  <c r="A30" i="3"/>
  <c r="A31" i="3"/>
  <c r="A3" i="14"/>
  <c r="A3" i="15"/>
  <c r="A14" i="17"/>
  <c r="A15" i="17"/>
  <c r="A16" i="17"/>
  <c r="A17" i="17"/>
  <c r="A18" i="17"/>
  <c r="A23" i="17"/>
  <c r="A24" i="17"/>
  <c r="A25" i="17"/>
  <c r="A30" i="17"/>
  <c r="A31" i="17"/>
  <c r="A36" i="17"/>
  <c r="D30" i="17"/>
  <c r="G31" i="10"/>
  <c r="G36" i="10"/>
  <c r="A13" i="10"/>
  <c r="A27" i="10"/>
  <c r="A28" i="10"/>
  <c r="A29" i="10"/>
  <c r="A30" i="10"/>
  <c r="D9" i="2"/>
  <c r="A9" i="25"/>
  <c r="A10" i="25"/>
  <c r="A24" i="23"/>
  <c r="A25" i="23"/>
  <c r="A26" i="23"/>
  <c r="D18" i="23"/>
  <c r="A17" i="15"/>
  <c r="E18" i="15"/>
  <c r="A14" i="5"/>
  <c r="A15" i="5"/>
  <c r="A16" i="5"/>
  <c r="A17" i="5"/>
  <c r="D4" i="5"/>
  <c r="D5" i="5"/>
  <c r="A13" i="6"/>
  <c r="A14" i="6"/>
  <c r="D9" i="6"/>
  <c r="B79" i="7"/>
  <c r="E15" i="13"/>
  <c r="D11" i="5"/>
  <c r="A47" i="15"/>
  <c r="A2" i="10"/>
  <c r="A16" i="34"/>
  <c r="A17" i="34"/>
  <c r="D15" i="34"/>
  <c r="A31" i="10"/>
  <c r="G28" i="10"/>
  <c r="A48" i="15"/>
  <c r="F21" i="9"/>
  <c r="D8" i="25"/>
  <c r="D12" i="25"/>
  <c r="A11" i="25"/>
  <c r="A12" i="25"/>
  <c r="A13" i="25"/>
  <c r="A14" i="25"/>
  <c r="A15" i="25"/>
  <c r="D11" i="17"/>
  <c r="D6" i="7"/>
  <c r="D7" i="21"/>
  <c r="A18" i="5"/>
  <c r="A19" i="5"/>
  <c r="D15" i="5"/>
  <c r="D13" i="25"/>
  <c r="D8" i="20"/>
  <c r="A27" i="23"/>
  <c r="A28" i="23"/>
  <c r="D23" i="23"/>
  <c r="E19" i="15"/>
  <c r="A18" i="15"/>
  <c r="D14" i="25"/>
  <c r="D14" i="2"/>
  <c r="F7" i="9"/>
  <c r="F5" i="9"/>
  <c r="A20" i="5"/>
  <c r="D17" i="5"/>
  <c r="D13" i="5"/>
  <c r="D24" i="23"/>
  <c r="A29" i="23"/>
  <c r="A30" i="23"/>
  <c r="A31" i="23"/>
  <c r="D25" i="23"/>
  <c r="E26" i="13"/>
  <c r="D14" i="20"/>
  <c r="A23" i="20"/>
  <c r="D10" i="20"/>
  <c r="D18" i="20"/>
  <c r="A49" i="15"/>
  <c r="E20" i="15"/>
  <c r="A19" i="15"/>
  <c r="D24" i="2"/>
  <c r="D19" i="2"/>
  <c r="D7" i="25"/>
  <c r="A16" i="25"/>
  <c r="G32" i="10"/>
  <c r="A32" i="10"/>
  <c r="A33" i="10"/>
  <c r="D29" i="23"/>
  <c r="A32" i="23"/>
  <c r="A35" i="23"/>
  <c r="A36" i="23"/>
  <c r="A37" i="23"/>
  <c r="E21" i="15"/>
  <c r="A20" i="15"/>
  <c r="D18" i="25"/>
  <c r="A17" i="25"/>
  <c r="A18" i="25"/>
  <c r="A19" i="25"/>
  <c r="D19" i="25"/>
  <c r="E27" i="13"/>
  <c r="D16" i="2"/>
  <c r="D17" i="2"/>
  <c r="D6" i="2"/>
  <c r="D21" i="2"/>
  <c r="D26" i="2"/>
  <c r="D22" i="2"/>
  <c r="D11" i="2"/>
  <c r="D12" i="2"/>
  <c r="D4" i="7"/>
  <c r="A34" i="10"/>
  <c r="A35" i="10"/>
  <c r="A36" i="10"/>
  <c r="G13" i="10"/>
  <c r="A50" i="15"/>
  <c r="D11" i="7"/>
  <c r="D10" i="7"/>
  <c r="E22" i="15"/>
  <c r="A21" i="15"/>
  <c r="A30" i="9"/>
  <c r="F6" i="9"/>
  <c r="A51" i="15"/>
  <c r="E28" i="13"/>
  <c r="A38" i="23"/>
  <c r="A39" i="23"/>
  <c r="D35" i="23"/>
  <c r="D31" i="23"/>
  <c r="E31" i="13"/>
  <c r="A52" i="15"/>
  <c r="F28" i="9"/>
  <c r="E23" i="15"/>
  <c r="A22" i="15"/>
  <c r="D32" i="2"/>
  <c r="D31" i="2"/>
  <c r="D13" i="7"/>
  <c r="A53" i="15"/>
  <c r="D50" i="15"/>
  <c r="A23" i="15"/>
  <c r="E24" i="15"/>
  <c r="E37" i="13"/>
  <c r="E25" i="15"/>
  <c r="A24" i="15"/>
  <c r="A54" i="15"/>
  <c r="E39" i="13"/>
  <c r="D16" i="7"/>
  <c r="D17" i="21"/>
  <c r="D51" i="15"/>
  <c r="D52" i="15"/>
  <c r="A55" i="15"/>
  <c r="E26" i="15"/>
  <c r="A25" i="15"/>
  <c r="D22" i="15"/>
  <c r="D35" i="2"/>
  <c r="D17" i="7"/>
  <c r="E27" i="15"/>
  <c r="A26" i="15"/>
  <c r="A56" i="15"/>
  <c r="E43" i="13"/>
  <c r="A57" i="15"/>
  <c r="D54" i="15"/>
  <c r="D24" i="15"/>
  <c r="D23" i="15"/>
  <c r="A2" i="20"/>
  <c r="E44" i="13"/>
  <c r="A49" i="13"/>
  <c r="A50" i="13"/>
  <c r="A51" i="13"/>
  <c r="A52" i="13"/>
  <c r="A53" i="13"/>
  <c r="A54" i="13"/>
  <c r="A55" i="13"/>
  <c r="A56" i="13"/>
  <c r="B21" i="20"/>
  <c r="A3" i="21"/>
  <c r="E42" i="13"/>
  <c r="D20" i="20"/>
  <c r="E45" i="13"/>
  <c r="A27" i="15"/>
  <c r="E28" i="15"/>
  <c r="D21" i="7"/>
  <c r="E29" i="15"/>
  <c r="A28" i="15"/>
  <c r="A57" i="13"/>
  <c r="A58" i="13"/>
  <c r="A59" i="13"/>
  <c r="A60" i="13"/>
  <c r="A61" i="13"/>
  <c r="E52" i="13"/>
  <c r="A58" i="15"/>
  <c r="D36" i="2"/>
  <c r="D42" i="2"/>
  <c r="D38" i="2"/>
  <c r="D29" i="2"/>
  <c r="D37" i="2"/>
  <c r="D43" i="2"/>
  <c r="A62" i="13"/>
  <c r="A65" i="13"/>
  <c r="E57" i="13"/>
  <c r="E59" i="13"/>
  <c r="D48" i="2"/>
  <c r="E30" i="15"/>
  <c r="A29" i="15"/>
  <c r="D26" i="15"/>
  <c r="D55" i="15"/>
  <c r="D56" i="15"/>
  <c r="A59" i="15"/>
  <c r="D29" i="7"/>
  <c r="D42" i="15"/>
  <c r="D14" i="15"/>
  <c r="D62" i="15"/>
  <c r="D34" i="15"/>
  <c r="A30" i="15"/>
  <c r="E31" i="15"/>
  <c r="A60" i="15"/>
  <c r="D58" i="15"/>
  <c r="E56" i="13"/>
  <c r="A66" i="13"/>
  <c r="A67" i="13"/>
  <c r="D4" i="23"/>
  <c r="D28" i="15"/>
  <c r="D27" i="15"/>
  <c r="A51" i="2"/>
  <c r="A52" i="2"/>
  <c r="A53" i="2"/>
  <c r="A54" i="2"/>
  <c r="D46" i="2"/>
  <c r="A61" i="15"/>
  <c r="D59" i="15"/>
  <c r="E62" i="13"/>
  <c r="E61" i="13"/>
  <c r="A68" i="13"/>
  <c r="A69" i="13"/>
  <c r="D27" i="7"/>
  <c r="A31" i="15"/>
  <c r="E32" i="15"/>
  <c r="A55" i="2"/>
  <c r="D50" i="2"/>
  <c r="D28" i="7"/>
  <c r="D26" i="7"/>
  <c r="A70" i="13"/>
  <c r="A71" i="13"/>
  <c r="E67" i="13"/>
  <c r="E33" i="15"/>
  <c r="A32" i="15"/>
  <c r="D30" i="15"/>
  <c r="A62" i="15"/>
  <c r="A72" i="13"/>
  <c r="A73" i="13"/>
  <c r="A74" i="13"/>
  <c r="E69" i="13"/>
  <c r="D31" i="7"/>
  <c r="A63" i="15"/>
  <c r="E34" i="15"/>
  <c r="A33" i="15"/>
  <c r="D31" i="15"/>
  <c r="A57" i="2"/>
  <c r="D53" i="2"/>
  <c r="E35" i="15"/>
  <c r="A34" i="15"/>
  <c r="A64" i="15"/>
  <c r="A58" i="2"/>
  <c r="A59" i="2"/>
  <c r="A75" i="13"/>
  <c r="E71" i="13"/>
  <c r="A65" i="15"/>
  <c r="A76" i="13"/>
  <c r="A77" i="13"/>
  <c r="E73" i="13"/>
  <c r="E72" i="13"/>
  <c r="D57" i="2"/>
  <c r="A60" i="2"/>
  <c r="A35" i="15"/>
  <c r="E36" i="15"/>
  <c r="E75" i="13"/>
  <c r="E48" i="13"/>
  <c r="A78" i="13"/>
  <c r="A79" i="13"/>
  <c r="A80" i="13"/>
  <c r="A81" i="13"/>
  <c r="A82" i="13"/>
  <c r="A83" i="13"/>
  <c r="E51" i="13"/>
  <c r="E37" i="15"/>
  <c r="A36" i="15"/>
  <c r="D9" i="7"/>
  <c r="A61" i="2"/>
  <c r="D56" i="2"/>
  <c r="D58" i="2"/>
  <c r="A66" i="15"/>
  <c r="D43" i="7"/>
  <c r="A37" i="15"/>
  <c r="E38" i="15"/>
  <c r="E77" i="13"/>
  <c r="E79" i="13"/>
  <c r="A84" i="13"/>
  <c r="A85" i="13"/>
  <c r="A86" i="13"/>
  <c r="A87" i="13"/>
  <c r="A67" i="15"/>
  <c r="D65" i="15"/>
  <c r="E83" i="13"/>
  <c r="A88" i="13"/>
  <c r="A89" i="13"/>
  <c r="E39" i="15"/>
  <c r="A38" i="15"/>
  <c r="D66" i="15"/>
  <c r="D64" i="15"/>
  <c r="D41" i="7"/>
  <c r="A39" i="15"/>
  <c r="D37" i="15"/>
  <c r="E40" i="15"/>
  <c r="A40" i="15"/>
  <c r="D36" i="15"/>
  <c r="D38" i="15"/>
  <c r="D42" i="7"/>
  <c r="D40" i="7"/>
  <c r="D52" i="7"/>
  <c r="D53" i="7"/>
  <c r="D66" i="7"/>
  <c r="D72" i="7"/>
  <c r="A80" i="7"/>
  <c r="D76" i="7"/>
  <c r="D8" i="7"/>
  <c r="D5" i="7"/>
  <c r="A81" i="7"/>
  <c r="A82" i="7"/>
  <c r="A83" i="7"/>
  <c r="A84" i="7"/>
  <c r="D84" i="7"/>
  <c r="A85" i="7"/>
  <c r="A86" i="7"/>
  <c r="D85" i="7"/>
</calcChain>
</file>

<file path=xl/sharedStrings.xml><?xml version="1.0" encoding="utf-8"?>
<sst xmlns="http://schemas.openxmlformats.org/spreadsheetml/2006/main" count="1558" uniqueCount="1106">
  <si>
    <t>Did you ever take any private lessons or participated in after school help groups while in school?</t>
  </si>
  <si>
    <t>How many hours do you spend daily at school?</t>
  </si>
  <si>
    <t>What was the duration between the legal marriage and the actual marriage (dukhla)?</t>
  </si>
  <si>
    <t>How many rooms of furniture for the newly wed's home were purchased?</t>
  </si>
  <si>
    <t>1. Basic Literacy</t>
  </si>
  <si>
    <t>2. Mathematics or Statistics</t>
  </si>
  <si>
    <t>3. Physical Fitness</t>
  </si>
  <si>
    <t>4. Computer Skills</t>
  </si>
  <si>
    <t xml:space="preserve">How many mobile lines do you own?                  </t>
  </si>
  <si>
    <t>Have you ever given birth?</t>
  </si>
  <si>
    <t>Code of the Child</t>
  </si>
  <si>
    <t>Is he/she a single baby or has he/she a twin?</t>
  </si>
  <si>
    <t>If you need to go to any of the following places, can you go on your own without permission or you need to inform someone or get permission or you just can't go?</t>
  </si>
  <si>
    <t xml:space="preserve">                     For regular employment, a change that is from one place to another within the same employer, is not considered as a new status</t>
  </si>
  <si>
    <t xml:space="preserve">                     For irregular employment, changing the employer is not considered a new status</t>
  </si>
  <si>
    <t>What kind of training program did you participate in?  (If more than one program, ask about the longest one)</t>
  </si>
  <si>
    <t>How did you find this job? (State the Primary Method)</t>
  </si>
  <si>
    <t>How many times was the contract renewed?</t>
  </si>
  <si>
    <t>On average, how much did a lesson cost you and what was the frequency of payment ?</t>
  </si>
  <si>
    <t>What is (was) your birth order among all your siblings including those who passed away?</t>
  </si>
  <si>
    <t>Do you have any kind of mental or physical disability?</t>
  </si>
  <si>
    <t>How is your health in general?</t>
  </si>
  <si>
    <t>Do you have any longstanding illness / chronic diseases?</t>
  </si>
  <si>
    <t>Do you have children who are less than 12 years old?</t>
  </si>
  <si>
    <t>Did you take any private lessons in the previous academic year?</t>
  </si>
  <si>
    <t>Tell me, please, how satisfied are you with your current job?</t>
  </si>
  <si>
    <t>Did you want to work during the past seven days?</t>
    <phoneticPr fontId="0" type="noConversion"/>
  </si>
  <si>
    <t>Do you have any health insurance and if so, what type of health insurance do you have?  (If multiple, list the one you rely on the most)</t>
  </si>
  <si>
    <t>Who looks after your young children while you are at work?</t>
  </si>
  <si>
    <t>Do you pay those who look after your children while you are at work?</t>
  </si>
  <si>
    <t>What is the minimum net monthly income you would need to accept a position in the government or public enterprise sector?</t>
  </si>
  <si>
    <t>What is the minimum net monthly income you would need to accept a position in the formal private sector?</t>
  </si>
  <si>
    <t>Did you receive a certificate from an "adult literacy” Program?</t>
  </si>
  <si>
    <t>What proportion of your income do/did you save?</t>
  </si>
  <si>
    <t>Do you personally own any of the following?</t>
  </si>
  <si>
    <t>Are some of your firms' products produced for exports?</t>
  </si>
  <si>
    <t>What is the proportion of work aimed at tourists?</t>
  </si>
  <si>
    <t>What is the number of employees in your firm including yourself?</t>
  </si>
  <si>
    <t>Have you ever had social insurance in this job?</t>
  </si>
  <si>
    <t>What is your sector of employment?</t>
  </si>
  <si>
    <t>What is the Legal Status of the firm you work in?</t>
  </si>
  <si>
    <t>Does your employer have a commercial or industrial registration?</t>
  </si>
  <si>
    <t>Does your employer keep regular accounting books?</t>
  </si>
  <si>
    <t>What is the duration of this contract</t>
  </si>
  <si>
    <t>Do any other workers in your firm get paid vacations?</t>
  </si>
  <si>
    <t>In case of sickness, do you have the right to paid sick leave ?</t>
  </si>
  <si>
    <t>After how many months from starting the job have you acquired this medical insurance?</t>
  </si>
  <si>
    <t>What is your occupation in your secondary job?</t>
  </si>
  <si>
    <t>Do other workers in your firm have medical insurance?</t>
  </si>
  <si>
    <t>Why did you take private lessons rather than just rely on after school help groups?</t>
  </si>
  <si>
    <t>How many subjects did you take private lessons in?</t>
  </si>
  <si>
    <t>Can you read a newspaper or letter?</t>
  </si>
  <si>
    <t>Can you write a letter?</t>
  </si>
  <si>
    <t>Can you do a simple arithmetic problem (addition or subtraction)?</t>
  </si>
  <si>
    <t>What is/was the main language of instruction at this institution?</t>
  </si>
  <si>
    <t>What was the main type of assistance they provided when you moved to [Name of Country]?</t>
  </si>
  <si>
    <t>Who helped you in getting a job abroad?</t>
  </si>
  <si>
    <t>Were you planning to stay temporarily or permanently abroad?</t>
  </si>
  <si>
    <t>Why did you return from abroad?</t>
  </si>
  <si>
    <t>Is this an interest-bearing account?</t>
  </si>
  <si>
    <t>Did you pay anybody to facilitate your departure abroad?</t>
  </si>
  <si>
    <t>Did any of these family members/relatives/ friends help you?</t>
  </si>
  <si>
    <t xml:space="preserve">Do you sometimes work at night (after 7 p.m)? </t>
  </si>
  <si>
    <t>When was your final return?</t>
  </si>
  <si>
    <t>Why did you migrate?</t>
  </si>
  <si>
    <t>Who covered most of the cost of the training?</t>
  </si>
  <si>
    <t>3. Employer</t>
  </si>
  <si>
    <t>What is the economic activity of the enterprise you work in or the job you do if not in an enterprise?</t>
  </si>
  <si>
    <t>Is your work related to tourism (e.g., providing goods and services for tourists)?</t>
  </si>
  <si>
    <t>Does your employer have a license?</t>
  </si>
  <si>
    <t>Do you have a legal work contract or formal appointment?</t>
  </si>
  <si>
    <t>Have you ever had a contract in this job and lost it?</t>
  </si>
  <si>
    <t>Do you get paid vacations?</t>
  </si>
  <si>
    <t>2. No</t>
  </si>
  <si>
    <t>Did any of your brothers/sisters die?</t>
  </si>
  <si>
    <t>How many brothers/sisters died?</t>
  </si>
  <si>
    <t>Did any of these die before the age of 5?</t>
  </si>
  <si>
    <t>How many brothers/sisters died before they were 5 years old?</t>
  </si>
  <si>
    <t>1. Yes</t>
  </si>
  <si>
    <t>How many days have you actually worked, consecutively or not, during the past seven days?</t>
  </si>
  <si>
    <t>Why are you not wanting or not available to work?</t>
  </si>
  <si>
    <t>5. None</t>
  </si>
  <si>
    <t>What is the percentage of female employees?</t>
  </si>
  <si>
    <t>Describe your place of work</t>
  </si>
  <si>
    <t>On average, how long does a one way trip to work take?</t>
  </si>
  <si>
    <t>month before last</t>
  </si>
  <si>
    <t>the month before</t>
  </si>
  <si>
    <t>When was your first marriage?</t>
  </si>
  <si>
    <t>Is there anyone from your family living close enough so that you can go visit and come back home on the same day?</t>
  </si>
  <si>
    <t>If you had any problem and needed help, is there anyone in your family you can depend on to :</t>
  </si>
  <si>
    <r>
      <rPr>
        <b/>
        <u/>
        <sz val="10"/>
        <rFont val="Arial"/>
        <family val="2"/>
      </rPr>
      <t>Interviewer:</t>
    </r>
    <r>
      <rPr>
        <b/>
        <sz val="10"/>
        <rFont val="Arial"/>
        <family val="2"/>
      </rPr>
      <t xml:space="preserve"> The first status is the first employment status after leaving school or</t>
    </r>
  </si>
  <si>
    <t>How many times did you go abroad for work?</t>
  </si>
  <si>
    <t>What are the minimum education requirements for your job?</t>
  </si>
  <si>
    <t>Do you use a computer in your work? And if so is this computer connected to the internet?</t>
  </si>
  <si>
    <t>Do you have social insurance connected to this job?</t>
  </si>
  <si>
    <t>What is your relationship to your employer prior to taking this job?</t>
  </si>
  <si>
    <t>Do any other workers in your firm get paid sick leaves?</t>
  </si>
  <si>
    <t>Have you ever joined a class/ session of  “an adult literacy” program?</t>
  </si>
  <si>
    <t>Were you attached to a job in the past 7 days but were temporarily absent from it?</t>
  </si>
  <si>
    <t>2. Festivals</t>
  </si>
  <si>
    <t>3. Deaths</t>
  </si>
  <si>
    <t>How many people do you directly supervise?</t>
  </si>
  <si>
    <t>What was the duration between formal engagement and the legal marriage (katb el kitaab)?</t>
  </si>
  <si>
    <t>Is (name) still alive?</t>
  </si>
  <si>
    <t>Is (name) living with you?</t>
  </si>
  <si>
    <t>Do you have direct access to household money in your hand to use?</t>
  </si>
  <si>
    <t>What is your occupation in your main job during the past three months?</t>
  </si>
  <si>
    <t>How many weeks did this training require?</t>
  </si>
  <si>
    <t>What is the proportion of the product that is exported?</t>
  </si>
  <si>
    <t>Did you get social insurance as soon as you got this job?</t>
  </si>
  <si>
    <t>How many months after starting the job did you get social insurance?</t>
  </si>
  <si>
    <t>Do other workers in your firm have social insurance?</t>
  </si>
  <si>
    <t>What is your employment status?</t>
  </si>
  <si>
    <t>What kind of contract is it?</t>
  </si>
  <si>
    <t>Was the contract ever renewed?</t>
  </si>
  <si>
    <t xml:space="preserve">How many months after getting this job did you get the contract? </t>
  </si>
  <si>
    <t>Do any other workers in your firm have work contracts?</t>
  </si>
  <si>
    <t>Do you pay fees or interest on these loans?</t>
  </si>
  <si>
    <t>Do you have any savings?</t>
  </si>
  <si>
    <t>Why were you unsuccessful in getting the loan?</t>
  </si>
  <si>
    <t>What type of visa/official document was it?</t>
  </si>
  <si>
    <t>How many brothers and sisters have migrated (or live) abroad?</t>
  </si>
  <si>
    <t>When was your first migration?</t>
  </si>
  <si>
    <t>By how much higher was your income?</t>
  </si>
  <si>
    <t>Where do you use it most frequently?</t>
  </si>
  <si>
    <t>How many months of unpaid nursing leave did you get (in your first pregnancy)?</t>
  </si>
  <si>
    <t>When was your second marriage?</t>
  </si>
  <si>
    <t>When was your third marriage?</t>
  </si>
  <si>
    <t>When was your fourth marriage?</t>
  </si>
  <si>
    <t xml:space="preserve">What is your father’s highest educational certificate? </t>
  </si>
  <si>
    <t>1. Illiterate</t>
    <phoneticPr fontId="11" type="noConversion"/>
  </si>
  <si>
    <t>2. Read and Write</t>
    <phoneticPr fontId="11" type="noConversion"/>
  </si>
  <si>
    <t>98. Don't know</t>
  </si>
  <si>
    <t xml:space="preserve">What is your mother's highest educational certificate? </t>
  </si>
  <si>
    <t xml:space="preserve">Section 2.4 Siblings (whether present or absent) </t>
  </si>
  <si>
    <t>In which country is this individual living now?</t>
  </si>
  <si>
    <t>What's your birth order among your siblings of your same sex?</t>
  </si>
  <si>
    <t>Do (or did) you go to school?</t>
  </si>
  <si>
    <t>Why didn’t you go to school? (the main reason)</t>
  </si>
  <si>
    <t>Why did you leave school? (main reason)</t>
  </si>
  <si>
    <t>Who was helping you with your studies?</t>
  </si>
  <si>
    <t>What degree and specializaion did you (or will) receive?</t>
  </si>
  <si>
    <t>What was/is your major in general secondary education?</t>
  </si>
  <si>
    <t>Were any of these lessons taught by one of your classroom teachers in school or college?</t>
  </si>
  <si>
    <t>Did you participate in help groups in the previous year?</t>
  </si>
  <si>
    <t>How many subjects did you use help groups in?</t>
  </si>
  <si>
    <t>On average, how much did a help group cost you and what was the frequency of payment ?</t>
  </si>
  <si>
    <t>Were any of these help groups taught by one of your classroom teachers in school?</t>
  </si>
  <si>
    <t>Did a parent or relative help you with your studies?</t>
  </si>
  <si>
    <t>Chapter 5 Employment and Unemployment</t>
  </si>
  <si>
    <t>Section 5.1 Employment (Market Work) during the past seven days</t>
  </si>
  <si>
    <t>Did you participate in one of the following activities during the past seven days with the purpose of sales/marketing/earning wage/helping in a family business (even if for a short period or irregularly)?</t>
  </si>
  <si>
    <t>When did you start your current work?</t>
  </si>
  <si>
    <t>Section 5.2 Unemployment</t>
  </si>
  <si>
    <t>When did you start looking for a job for the first time in the current unemployment period?</t>
  </si>
  <si>
    <t>Were there any special events in your household during the past 7 days?</t>
  </si>
  <si>
    <t>97. Other(specify)</t>
  </si>
  <si>
    <t>4. Official Holiday</t>
  </si>
  <si>
    <t>Did you participate in any training program other than regular education to be able to do this job?</t>
  </si>
  <si>
    <t>Does your job require supervising others?</t>
  </si>
  <si>
    <t>For regular workers, how long have you spent on your longest main job during the past three months? ( in weeks)</t>
  </si>
  <si>
    <t xml:space="preserve">Last month </t>
  </si>
  <si>
    <t>Have you ever had a work place injury or health problem in the past 12 months?</t>
  </si>
  <si>
    <t>What is the mode of transportation you use to go to work?</t>
  </si>
  <si>
    <t xml:space="preserve">Chapter 6 Job Characteristics </t>
  </si>
  <si>
    <t>Section 6.1 Primary Job in the Past Three Months</t>
  </si>
  <si>
    <t>Section 6.2 Secondary Job in the past three months</t>
  </si>
  <si>
    <t>Chapter 7 Job Mobility</t>
  </si>
  <si>
    <t>Apply to those who have ever worked</t>
  </si>
  <si>
    <t xml:space="preserve">                     the first job that lasts for more than 6 months</t>
  </si>
  <si>
    <t xml:space="preserve"> During the month before the onset of the revolution on Janury 14, 2011, was your main job or employment status different from your main job or employment status during the past three months? </t>
  </si>
  <si>
    <t>2- No ---&gt; 801</t>
  </si>
  <si>
    <t>Chapter 8 Marriage, Fertility and Women Status</t>
  </si>
  <si>
    <t>Section 8.1 Marriage</t>
  </si>
  <si>
    <t>When you and your husband/wife started living together, did you live with your family, your spouse's family, with someone else?</t>
  </si>
  <si>
    <t>What is the value of dowry or brideprice (mahr) given?</t>
  </si>
  <si>
    <t>Section 8.2 Fertility</t>
  </si>
  <si>
    <t>In what month and year was (name) born? Interviewer: If "don't know", write 98 for the month and 9998 for the "year"</t>
  </si>
  <si>
    <t>Section 8.3 Women Status</t>
  </si>
  <si>
    <t>Apply to women not currently married (never married, divorced, widows)</t>
  </si>
  <si>
    <t xml:space="preserve">Who in your family usually has the final say on the following decisions? </t>
  </si>
  <si>
    <t>Chapter 9 Female Paid Employment</t>
  </si>
  <si>
    <t xml:space="preserve">Section 10.1 Earnings from Wage Work in Main Job </t>
  </si>
  <si>
    <t>How is your wage in your main job calculated?</t>
  </si>
  <si>
    <t>Have you ever worked abroad for 6 months or more?</t>
  </si>
  <si>
    <t>Did you send remittances (monetary or in-kind) to your family while abroad? Did you send regularly?</t>
  </si>
  <si>
    <t>Chapter 12 Information Technology, Savings and Borrowings</t>
  </si>
  <si>
    <t>Section 12.1 Mobile Phone and Internet Use</t>
  </si>
  <si>
    <t>Section 12.2 Savings and Borrowings</t>
  </si>
  <si>
    <t>Number of births</t>
  </si>
  <si>
    <t xml:space="preserve">5. Basic                          </t>
  </si>
  <si>
    <t xml:space="preserve">6. Vocational edu. </t>
  </si>
  <si>
    <t xml:space="preserve"> </t>
  </si>
  <si>
    <t>When did you search for a job for the last time?</t>
  </si>
  <si>
    <t>Department of Statistics with Economic Research Forum</t>
  </si>
  <si>
    <t>Question #</t>
  </si>
  <si>
    <t xml:space="preserve">Question </t>
  </si>
  <si>
    <t>Type of Question</t>
  </si>
  <si>
    <t xml:space="preserve">Validation Rule </t>
  </si>
  <si>
    <t xml:space="preserve">First Marriage </t>
  </si>
  <si>
    <t>When did this marriage end?</t>
  </si>
  <si>
    <t xml:space="preserve">Second Marriage </t>
  </si>
  <si>
    <t xml:space="preserve">Drop down menu
(Don’t Remember 9998 &amp; 1930-2016)
</t>
  </si>
  <si>
    <t xml:space="preserve">Third Marriage </t>
  </si>
  <si>
    <t xml:space="preserve">Fourth Marriage </t>
  </si>
  <si>
    <t>Education Years</t>
  </si>
  <si>
    <t>Years of work</t>
  </si>
  <si>
    <t xml:space="preserve">Did you move from the place of birth? </t>
  </si>
  <si>
    <t>How many times did you move?</t>
  </si>
  <si>
    <t>Question</t>
  </si>
  <si>
    <t xml:space="preserve">Type of Question </t>
  </si>
  <si>
    <t xml:space="preserve">Validation </t>
  </si>
  <si>
    <t xml:space="preserve">When was your father born? </t>
  </si>
  <si>
    <t xml:space="preserve">3. Primary </t>
  </si>
  <si>
    <t xml:space="preserve">4. Preparatory </t>
  </si>
  <si>
    <t xml:space="preserve">7. Secondary </t>
  </si>
  <si>
    <t>9. BA</t>
  </si>
  <si>
    <t>11. MA</t>
  </si>
  <si>
    <t>12. PhD</t>
  </si>
  <si>
    <t xml:space="preserve">Dropdown menu with the following choices: </t>
  </si>
  <si>
    <t xml:space="preserve">Dropdown menu with the names (or given numbers) of members of the household </t>
  </si>
  <si>
    <t>3. Private sector</t>
  </si>
  <si>
    <t xml:space="preserve">4. International organization </t>
  </si>
  <si>
    <t>Dropdown menu with the names (+ given numbers) of members of the houshold</t>
  </si>
  <si>
    <t xml:space="preserve">When was your mother born? </t>
  </si>
  <si>
    <t xml:space="preserve">How many living brothers/sisters do you have?                                                                            </t>
  </si>
  <si>
    <t>Did any of your siblings migrate (live) abroad and did not return back?</t>
  </si>
  <si>
    <t xml:space="preserve">List of the world countries </t>
  </si>
  <si>
    <t>1. Yes
2. No</t>
  </si>
  <si>
    <t>What was/is your major in vocational education?</t>
  </si>
  <si>
    <t xml:space="preserve">Multiple Choice
1. Everyday
2. Frequently 
3. Sometimes 
4. Rarely
5. No
98. Don't know
</t>
  </si>
  <si>
    <t xml:space="preserve">Were you absent at any day last week? </t>
  </si>
  <si>
    <t>Why were you absent? Mention the two most important reasons</t>
  </si>
  <si>
    <t>Jordan Labor Market Panel Survey (2016)</t>
  </si>
  <si>
    <t>What year did you discontinue your education for the first time?</t>
  </si>
  <si>
    <t>What year did you discontinue your education for the second time?</t>
  </si>
  <si>
    <t xml:space="preserve">How many times did you discontinue your education for more than 6 months and then resume? </t>
  </si>
  <si>
    <t>What year did you resume your education after the second break?</t>
  </si>
  <si>
    <t>Were you born inside or outside of Jordan?</t>
  </si>
  <si>
    <t>In which country were you born?</t>
  </si>
  <si>
    <t>When was the first time s/he left Jordan?</t>
  </si>
  <si>
    <t>Did you discontinue your education for a period longer than 6 months and then resume?</t>
  </si>
  <si>
    <t>Section 2.5 Health Issues</t>
  </si>
  <si>
    <t>Which diseases? (rank in order of severity)</t>
  </si>
  <si>
    <t>Have you ever in your life searched for work, registered with an employment office, or participated in a employment competition?</t>
  </si>
  <si>
    <t>Are you still looking for work?</t>
  </si>
  <si>
    <t>When did you complete your job search process the last time?</t>
  </si>
  <si>
    <t>Name of Establishment: ___________</t>
  </si>
  <si>
    <t>Q#</t>
  </si>
  <si>
    <t>Validation</t>
  </si>
  <si>
    <t>(Textbox that accepts letters)</t>
  </si>
  <si>
    <t>If 97, provide a textbox</t>
  </si>
  <si>
    <t xml:space="preserve">Does your job require any of the following specific abilities?                         </t>
  </si>
  <si>
    <t>Numerical textbox</t>
  </si>
  <si>
    <t>Did you acquire this contract immediately upon your hire at this job?</t>
  </si>
  <si>
    <t>Do you have medial insurance through your work?</t>
  </si>
  <si>
    <t>Did you get this benefit at the time you obtained your job?</t>
  </si>
  <si>
    <t>Provide a numerical textbox</t>
  </si>
  <si>
    <t xml:space="preserve">If you have the chance to choose between working at the public sector and the private one under the same conditions, which one would you choose? </t>
  </si>
  <si>
    <t>Activity</t>
  </si>
  <si>
    <t>What is the primary economic activity of your secondary job?</t>
  </si>
  <si>
    <t>Were you searching for work during this period?</t>
  </si>
  <si>
    <t>Why were you not interested in working or ready to work during this period?</t>
  </si>
  <si>
    <t>7. search for an advertised job in newspapers or internet</t>
  </si>
  <si>
    <t>If there were  a suitable job available, would you be able to start work within two weeks?</t>
    <phoneticPr fontId="0" type="noConversion"/>
  </si>
  <si>
    <t>What is the reason you worked less than 35 hours per week?</t>
  </si>
  <si>
    <t>Is your job during the past week the longest main job you had during the past three months?</t>
  </si>
  <si>
    <t>Select the governate and province:</t>
  </si>
  <si>
    <t>Select the name of the country:</t>
  </si>
  <si>
    <t>Have you ever been married?</t>
  </si>
  <si>
    <t>How many times have you been married?</t>
  </si>
  <si>
    <t>1.  Government</t>
  </si>
  <si>
    <t>2.  Public Enterprise</t>
  </si>
  <si>
    <t>Name of the sibling residing abroad</t>
  </si>
  <si>
    <t>Gender of the sibling residing abroad</t>
  </si>
  <si>
    <t>Did this sibling migrate with his entire family?</t>
  </si>
  <si>
    <t>How many individuals migrated with him/her?</t>
  </si>
  <si>
    <t>Were you enrolled in the general or vocational branch of secondary school?</t>
  </si>
  <si>
    <t>What is the name of the university you attended (are attending) for your post graduate studies?</t>
  </si>
  <si>
    <t>List of Countries</t>
  </si>
  <si>
    <t xml:space="preserve">What is the name of the university or institute you attended (are attending) for either community college or university?      </t>
  </si>
  <si>
    <t>What was the name of the country?</t>
  </si>
  <si>
    <t xml:space="preserve">Select the name of the country </t>
  </si>
  <si>
    <t>Score : ___ ___ ___                                                                                                            996 if individual failed                                                                                                          999 if individual didn't take the test                                                                                      998 if individual does not remember</t>
  </si>
  <si>
    <t>What grade did you achieve in the general or vocational secondary final exams?</t>
  </si>
  <si>
    <t>Did/does your secondary school operate in two periods, morning and evening?</t>
  </si>
  <si>
    <t>Are/Were students subject to physical punishment in your secondary school?</t>
  </si>
  <si>
    <t>Where was the basic school you attended?</t>
  </si>
  <si>
    <t>What was the name of the basic school you attended?</t>
  </si>
  <si>
    <t>dropdown menu with the names of basic schools found in Jordan</t>
  </si>
  <si>
    <t>What type of basic school did/do you attend?</t>
  </si>
  <si>
    <t>Are/Were there computers available for your use in the basic school?</t>
  </si>
  <si>
    <t>Did/does your preparatory school operate in two periods, morning and evening?</t>
  </si>
  <si>
    <t>Are/Were students subject to physical punishment in your basic school?</t>
  </si>
  <si>
    <t>Before you attended basic school, have you ever been to kindergarten or attend preschool?</t>
  </si>
  <si>
    <t xml:space="preserve">
If #97, provide a text box
</t>
  </si>
  <si>
    <t>How much did these lessons cost you throughout the whole year?</t>
  </si>
  <si>
    <t>Number of subjects: ___ ____ (if don't know, write 98)</t>
  </si>
  <si>
    <t>Provide numerical textbox</t>
  </si>
  <si>
    <t>Validation &amp; Skip Patterns</t>
  </si>
  <si>
    <t>If 97, provide textbox</t>
  </si>
  <si>
    <t>Yes</t>
  </si>
  <si>
    <t>No</t>
  </si>
  <si>
    <t>Is there a second reason you have not been looking for work in the past week?</t>
  </si>
  <si>
    <t xml:space="preserve">Why have you NOT been working during the past seven days?               </t>
  </si>
  <si>
    <t>Select the second reason</t>
  </si>
  <si>
    <t>2. register in private employment office</t>
  </si>
  <si>
    <t>4. send job application/CV to any agency</t>
  </si>
  <si>
    <t>5. inquire at work location/asked to speak with the owner of the workplace</t>
  </si>
  <si>
    <t>6. advertise employment inquiry in newspapers</t>
  </si>
  <si>
    <t>8. apply for an advertised job in newspapers or internet</t>
  </si>
  <si>
    <t>9. ask friends or relatives for help</t>
  </si>
  <si>
    <t>10. wait at a location where workers gather daily</t>
  </si>
  <si>
    <t>11. strive to start his/her own business</t>
  </si>
  <si>
    <t>12. arrange financing to fund a private project</t>
  </si>
  <si>
    <t>97. Others (Specify)</t>
  </si>
  <si>
    <t xml:space="preserve">Yes </t>
  </si>
  <si>
    <t>DK (98)</t>
  </si>
  <si>
    <t>Is there a second reason?</t>
  </si>
  <si>
    <t>Have you ever worked or participated in any of the previous activities or any other work ever before in your life?  *only counts if more than 6 months</t>
  </si>
  <si>
    <t>When did you start looking for work for the first time?</t>
  </si>
  <si>
    <t>How stable is your job?</t>
  </si>
  <si>
    <t>Provide numerical textboxes</t>
  </si>
  <si>
    <t>When did you leave school for the first time (for a period longer than 6 months)?</t>
  </si>
  <si>
    <t>Were you wanting and able to work during this time?</t>
  </si>
  <si>
    <t>Why were you not wanting/ready to work after you finished/left your studies?</t>
  </si>
  <si>
    <t xml:space="preserve">Did you acquire this contract at the time you obtained your job? </t>
  </si>
  <si>
    <t xml:space="preserve">When did you acquire this contract?      </t>
  </si>
  <si>
    <t xml:space="preserve">Did any other workers within your firm have a contract?       </t>
  </si>
  <si>
    <t xml:space="preserve">Did you acquire social security at the time you obtained your job? </t>
  </si>
  <si>
    <t xml:space="preserve">When did you acquire this social security? </t>
  </si>
  <si>
    <t>Did any other workers within your firm have social security?</t>
  </si>
  <si>
    <t xml:space="preserve">Was your work inside Jordan? </t>
  </si>
  <si>
    <t xml:space="preserve">Write the name of the governate and district of your work: </t>
  </si>
  <si>
    <t xml:space="preserve">In which country was your work? </t>
  </si>
  <si>
    <t>Dropdown menu with countries of the world</t>
  </si>
  <si>
    <t xml:space="preserve">Have you left this job?
</t>
  </si>
  <si>
    <t>What is the date you left this job?</t>
  </si>
  <si>
    <t>What was the reason you changed from this work to your next job?</t>
  </si>
  <si>
    <t>Did you have a period of unemployment longer than 6 months after you left this job/this job ended?</t>
  </si>
  <si>
    <t>Were you wanting and ready to work during this period?</t>
  </si>
  <si>
    <t>First Marraige</t>
  </si>
  <si>
    <t>Were your cooking facilities and food shared with family or owned?</t>
  </si>
  <si>
    <t>What is the total cost paid for marriage celebrations including the engagement stage; signing of the marriage contract and the consummation of marriage?</t>
  </si>
  <si>
    <t>Number of live births</t>
  </si>
  <si>
    <t>Number of children in hh</t>
  </si>
  <si>
    <t>Number of stillbirths</t>
  </si>
  <si>
    <t>Number of children outside hh</t>
  </si>
  <si>
    <t>1</t>
  </si>
  <si>
    <t>2</t>
  </si>
  <si>
    <t>Write the names of all your children (siblings and not siblings), including those who have passed away and those outside the hh in order from oldest to youngest.</t>
  </si>
  <si>
    <t>Is (name) a boy or a girl? Ask the mother in case  the name is uni-sex.</t>
  </si>
  <si>
    <t>Questions for currently married women:</t>
  </si>
  <si>
    <t>Do you have savings or personal property (land house, apartment, gold, jewelry, or car)?</t>
  </si>
  <si>
    <t>Sometimes, disagreements arise between a husband and his wife pertaining to things the wife does. In your opinion, does the husband have the right to hit his wife, or punish her, in any of the following situations?</t>
  </si>
  <si>
    <t>Are you afraid of disagreeing with your husband/father/brother or any other man in your family?</t>
  </si>
  <si>
    <t>What is your husband's opinion of your work?</t>
  </si>
  <si>
    <t>How much did you pay for child care last month?</t>
  </si>
  <si>
    <t>Will you continue to work after getting married?</t>
  </si>
  <si>
    <t>Do you think you will be able to work after you get married?</t>
  </si>
  <si>
    <t>In your opinion, how does your work influence your marriageability?</t>
  </si>
  <si>
    <t>What were the reasons for deciding to stop working for wage?</t>
  </si>
  <si>
    <t>1. Salaries &amp; Wages</t>
  </si>
  <si>
    <t>2. Incentives &amp; bonuses</t>
  </si>
  <si>
    <t>3. Overtime</t>
  </si>
  <si>
    <t>4. Share of profits</t>
  </si>
  <si>
    <t>1. Daily</t>
  </si>
  <si>
    <t>2. Weekly</t>
  </si>
  <si>
    <t>3. Monthly</t>
  </si>
  <si>
    <t>4. Every 3 months</t>
  </si>
  <si>
    <t>5. Annually</t>
  </si>
  <si>
    <t>6. Not paid</t>
  </si>
  <si>
    <t xml:space="preserve">Amount of wage or salary deducted for social security (in dinar)? </t>
  </si>
  <si>
    <t>For irregular employment, what is your average daily wage in your main job? (irregular employment includes intermittent and seasonal labor)</t>
  </si>
  <si>
    <t>Section 10.2 Earnings in Secondary Job</t>
  </si>
  <si>
    <t>What was the country to which you went in your first migration?</t>
  </si>
  <si>
    <t>Did you migrate on your own or with other family members in your first migration?</t>
  </si>
  <si>
    <t>What was your family's financial situation prior to your first migration?</t>
  </si>
  <si>
    <t>Did you have a visa/official document to allow you to enter the country to which you were going?</t>
  </si>
  <si>
    <t>How did your income during the last year abroad before your return compare to your income before your first migration?</t>
  </si>
  <si>
    <t>Were you saving while you were abroad?</t>
  </si>
  <si>
    <t>What was your average monthly savings while abroad in the year before returning from your first migration?</t>
  </si>
  <si>
    <t>What was the primary method of saving you used while abroad?</t>
  </si>
  <si>
    <t>How did you use your overall savings upon your return?</t>
  </si>
  <si>
    <t>Regular Remittances: What was your average monthly remittances during the year before returning from your first migration?</t>
  </si>
  <si>
    <t>Irregular Remmittances: What was your average remittances in the year during your first migration?</t>
  </si>
  <si>
    <t>How did you finance your first migration?</t>
  </si>
  <si>
    <t>Who did you pay? (mention the most important party)</t>
  </si>
  <si>
    <t>Did you have any family members, relatives, friends, or acquaintances living in the country to which you went in your first migration?</t>
  </si>
  <si>
    <t>How many family members, relatives, friends or acquaintances living in that country?</t>
  </si>
  <si>
    <t>Laptop</t>
  </si>
  <si>
    <t>Tablet</t>
  </si>
  <si>
    <t>Ipod/mp3</t>
  </si>
  <si>
    <t>Do you own a mobile phone?</t>
  </si>
  <si>
    <t>What is the payment method for these lines?</t>
  </si>
  <si>
    <t>For which of the following purposes do you use the internet?  *Interviewer: Take 3 primary purposes and arrange from the most to the least important</t>
  </si>
  <si>
    <t>What is your method of savings?</t>
  </si>
  <si>
    <t>Section 2 Personal Biography and Family Background</t>
  </si>
  <si>
    <t>Section 2. Personal Biography and Family Background</t>
  </si>
  <si>
    <t>Name of the interviewee</t>
  </si>
  <si>
    <t>Section 1: Statistical Identification</t>
  </si>
  <si>
    <t>Are you currently limited in normal daily activities because of a health problem or a disability that has lasted for six months or more?</t>
  </si>
  <si>
    <t>What is the main disability?</t>
  </si>
  <si>
    <t xml:space="preserve">Did you have any secondary job in addition to your main job during the past three months (even if part-time, irregular, seasonal or during holidays)? </t>
  </si>
  <si>
    <t>What is your employment status in your secondary job during the past three months?</t>
  </si>
  <si>
    <t>What is the name of the establishment in which you work?</t>
  </si>
  <si>
    <r>
      <t xml:space="preserve">How many actual days </t>
    </r>
    <r>
      <rPr>
        <u/>
        <sz val="10"/>
        <rFont val="Calibri"/>
        <family val="2"/>
        <scheme val="minor"/>
      </rPr>
      <t>per week</t>
    </r>
    <r>
      <rPr>
        <sz val="11"/>
        <rFont val="Calibri"/>
        <family val="2"/>
        <scheme val="minor"/>
      </rPr>
      <t xml:space="preserve"> did you work on average during the past three months? 
</t>
    </r>
  </si>
  <si>
    <t>What proportion of your income do/did you keep for yourself?</t>
  </si>
  <si>
    <t>Were you working for wages at the time you got married?</t>
  </si>
  <si>
    <t>How many weeks of paid maternity leave did you get (in your first pregnancy)?</t>
  </si>
  <si>
    <t>Do you want to go back to work one day?</t>
  </si>
  <si>
    <t>How old were you when you got married for the first time (in completed years)?</t>
  </si>
  <si>
    <t>Age: _____________  *if don't know, 98</t>
  </si>
  <si>
    <t>Textbox accepting integers</t>
  </si>
  <si>
    <t>How old were you when you got married for the second time (in completed years)?</t>
  </si>
  <si>
    <t>How old were you when you got married for the third time (in completed years)?</t>
  </si>
  <si>
    <t xml:space="preserve">Did this marriage end through divorce or widowhood? </t>
  </si>
  <si>
    <t>Did this marriage end through divorce or widowhood?</t>
  </si>
  <si>
    <t>Data about moving</t>
  </si>
  <si>
    <t>Discontinued Once</t>
  </si>
  <si>
    <t>Discontinued Twice or More</t>
  </si>
  <si>
    <t>97.  Other, specify</t>
  </si>
  <si>
    <t>1. Yes                                2. No                                       98. Don't know</t>
  </si>
  <si>
    <t>dropdown menu with the names of secondary schools found in Jordan, don't know = 9998</t>
  </si>
  <si>
    <t>Max 3-digit number</t>
  </si>
  <si>
    <r>
      <rPr>
        <b/>
        <u/>
        <sz val="10"/>
        <rFont val="Calibri"/>
        <family val="2"/>
        <scheme val="minor"/>
      </rPr>
      <t xml:space="preserve">Check box
</t>
    </r>
    <r>
      <rPr>
        <sz val="10"/>
        <rFont val="Calibri"/>
        <family val="2"/>
        <scheme val="minor"/>
      </rPr>
      <t>1. help group not offered in my school or community
2. help group offered but not in the subjects I need help with
3. help group offered but not as good as private lessons
4. help groups are not enough
97. other reasons (mention)
98. Don't know</t>
    </r>
  </si>
  <si>
    <t xml:space="preserve">
1. Yes
2. No
98. Don't know
</t>
  </si>
  <si>
    <r>
      <rPr>
        <b/>
        <u/>
        <sz val="10"/>
        <rFont val="Calibri"/>
        <family val="2"/>
        <scheme val="minor"/>
      </rPr>
      <t xml:space="preserve">Multiple Choice </t>
    </r>
    <r>
      <rPr>
        <sz val="10"/>
        <rFont val="Calibri"/>
        <family val="2"/>
        <scheme val="minor"/>
      </rPr>
      <t xml:space="preserve">
1- Father
2. Mother
3. both
4. Elder sibilings 
5. other relatives
97. Other (Specify)
98. Don't know</t>
    </r>
  </si>
  <si>
    <t>Multiple Choice from {1-5}, *don't know = 98</t>
  </si>
  <si>
    <t>How did you acquire that skill? (mention main method)</t>
  </si>
  <si>
    <t>Is your job permanent or temporary?</t>
  </si>
  <si>
    <t>Is your job intermittent or seasonal?</t>
  </si>
  <si>
    <t>No. of weeks: ___ ___              Hours per week: ___ ___</t>
  </si>
  <si>
    <t>Over what period did you take private lessons?</t>
  </si>
  <si>
    <t>3-digits maximum</t>
  </si>
  <si>
    <t>Hierarchical dropdown menu; 998 for "don't know"</t>
  </si>
  <si>
    <t>Did you have social security in your first job?</t>
  </si>
  <si>
    <t>Was your spouse related to you either by blood or affinity?</t>
  </si>
  <si>
    <t xml:space="preserve">In what way was he/she related to you? </t>
  </si>
  <si>
    <t>At the start of your first marriage, what was the ownership status of your dwelling?</t>
  </si>
  <si>
    <t>Was the individual married after 2005?</t>
  </si>
  <si>
    <t>Approximately how many years did you all live together?</t>
  </si>
  <si>
    <t>What is the value of jewlry purchased, in dinar?</t>
  </si>
  <si>
    <t>groom only % |___|___|</t>
  </si>
  <si>
    <t>Number of rooms: |___|___|                                                                ** Write 98 if don't know</t>
  </si>
  <si>
    <t>|___|___|</t>
  </si>
  <si>
    <t>Value (in dinar): ____________ If "don't know", write (9998)</t>
  </si>
  <si>
    <t>Type of pay</t>
  </si>
  <si>
    <t>|___|___|___|___|___|</t>
  </si>
  <si>
    <t>Value in the pay period</t>
  </si>
  <si>
    <t>5. Other (textbox)</t>
  </si>
  <si>
    <t xml:space="preserve">Dropdown menu with the list of world countries </t>
  </si>
  <si>
    <t>Questions pertaining to type of community</t>
  </si>
  <si>
    <t>Do you use the internet on your phone?</t>
  </si>
  <si>
    <t>Where do you use internet on your phone most frequently?</t>
  </si>
  <si>
    <t>1. Yes
2. No                                                                              98. Don't know</t>
  </si>
  <si>
    <t>1. Yes, divorce
2. Yes, widowhood                                                                                                 3. No                                                                      98. Don't know</t>
  </si>
  <si>
    <t>1. Once 
2. Twice
3. More than Twice                                                                            98. Don't know</t>
  </si>
  <si>
    <t>Dropdown menu with world countries; 998 if don't know</t>
  </si>
  <si>
    <t>1. Yes                                                                                                 2. No                                                                                                               98. Don't know</t>
  </si>
  <si>
    <t>1. Yes                                                2. No                                                     98. Don't know</t>
  </si>
  <si>
    <r>
      <t xml:space="preserve">How many hours </t>
    </r>
    <r>
      <rPr>
        <u/>
        <sz val="10"/>
        <rFont val="Calibri"/>
        <family val="2"/>
        <scheme val="minor"/>
      </rPr>
      <t>a day</t>
    </r>
    <r>
      <rPr>
        <sz val="11"/>
        <rFont val="Calibri"/>
        <family val="2"/>
        <scheme val="minor"/>
      </rPr>
      <t xml:space="preserve"> on average do you work? </t>
    </r>
  </si>
  <si>
    <t>What was the economic activity of your first job?</t>
  </si>
  <si>
    <t>What was the economic sector of your first job?</t>
  </si>
  <si>
    <t>What was the size of the economic unit in your first job?</t>
  </si>
  <si>
    <t>What was your employment status in your first job?</t>
  </si>
  <si>
    <t>What was the degree of stability in your first job?</t>
  </si>
  <si>
    <t>Did you work a second job?</t>
  </si>
  <si>
    <t>What was your occupation in your first job?</t>
  </si>
  <si>
    <t>Was your first job located inside or outside an establishment?</t>
  </si>
  <si>
    <t>If 97 --&gt; provide a textbox</t>
  </si>
  <si>
    <t xml:space="preserve">
If 97, provide a textbox
</t>
  </si>
  <si>
    <t>If 97, provide textbox.</t>
  </si>
  <si>
    <t xml:space="preserve"> If 97, provide a textbox 
</t>
  </si>
  <si>
    <t>Provide numerical textbox; if don't know, write 998</t>
  </si>
  <si>
    <t>What is the primary way in which you save?</t>
  </si>
  <si>
    <t>What is the highest level of schooling you entered and what grade did you completed in that level successfully?</t>
  </si>
  <si>
    <t>Multiple Choice: 
1. very good / excellent 
2. good
3. fair
4. bad
5. very bad
 98. Don't know</t>
  </si>
  <si>
    <t>Multiple Choice:
1.Yes, to a great extent
2. Yes, limited (to some extent)
3.No, not limited
98. Don't know</t>
  </si>
  <si>
    <t>1. Yes 
2. No
98- don't know</t>
  </si>
  <si>
    <t>1. Yes
2. No
98. Don't know</t>
  </si>
  <si>
    <t xml:space="preserve">Multiple Choice: 
1. never been
2. have been to school in the past 
3. studying at present </t>
  </si>
  <si>
    <t>1. Inside Jordan
2. Outside Jordan
98. Don't know</t>
  </si>
  <si>
    <t>Score : ___ ___ ___
996 if individual failed
999 if individual didn't take the test
998 if individual does not remember</t>
  </si>
  <si>
    <t>Select the governate and district:</t>
  </si>
  <si>
    <t>Governate:
District:</t>
  </si>
  <si>
    <t xml:space="preserve">
If 97, provide a textbox</t>
  </si>
  <si>
    <t>Textbox accepting numbers</t>
  </si>
  <si>
    <t>What kind of injury?
Interviewer: write three injuries from the most serious to the least serious.</t>
  </si>
  <si>
    <t>Gender of the individual</t>
  </si>
  <si>
    <t>Is the individual him/herself being interviewed for the questionnaire?</t>
  </si>
  <si>
    <t>Number of the responding individual</t>
  </si>
  <si>
    <t xml:space="preserve">a. MONTH: Drop down menu (Jan-Dec), 98 if don't know
b. YEAR: Drop down menu (1930-2016, if don't know 9998)
</t>
  </si>
  <si>
    <t>1. Once
2. Twice
3. Three times
4. Four times or more
98. Don't know</t>
  </si>
  <si>
    <t>1. Yes, divorce
2. Yes, widowhood
2. No                                                                              98. Don't know</t>
  </si>
  <si>
    <t>How old were you when you started your education for the first time?</t>
  </si>
  <si>
    <t xml:space="preserve">Dropdown menu
(1930-2016
Don't remember/don't know: 9998
Not applicable: 9999)
</t>
  </si>
  <si>
    <t>Age: |___|___|
*If don't know, 98</t>
  </si>
  <si>
    <t>How old were you when you completed your education?</t>
  </si>
  <si>
    <t xml:space="preserve">Dropdown menu
(1930-2016, if don't know: 9998)
</t>
  </si>
  <si>
    <t xml:space="preserve">The  year finished your studies 
** if the individual discountinued studies &gt; 2 times, ask about the year of finishing the studies after the last return </t>
  </si>
  <si>
    <t xml:space="preserve">Drop down menu 
 {1-15}
+
Write 98 if don't know
</t>
  </si>
  <si>
    <t>Dropdown menu with countries of the world; don’t know: 998</t>
  </si>
  <si>
    <t>1.  Reguar wage worker</t>
  </si>
  <si>
    <t>2. Irregular wage worker</t>
  </si>
  <si>
    <t>6. Unpaid worker for others</t>
  </si>
  <si>
    <t>5.  Unpaid worker for family</t>
  </si>
  <si>
    <t>7. No job</t>
  </si>
  <si>
    <t>Males: |___|___|                
Females: |___|___|</t>
  </si>
  <si>
    <t>1. Yes
 2. No
98. Don't know</t>
  </si>
  <si>
    <t>Males: |___|___|                
Females: |___|___|
*If don't know, 98</t>
  </si>
  <si>
    <t>Dropdown from (1st to 15th), don't know = 98</t>
  </si>
  <si>
    <t>Dropdown menu with names of universities found in Jordan
97 for other, 98 for don't know</t>
  </si>
  <si>
    <t xml:space="preserve">1- Arabic
2- French
3- English
97- Other (Specify)
98. Don't know
</t>
  </si>
  <si>
    <t>Country: (dropdown list of countries)</t>
  </si>
  <si>
    <t xml:space="preserve">Multiple Choice: 
1. Everyday
2. Frequently 
3. Sometimes
4. Rarely
5. No
98. Don't know
99. Not applicable (In the case where computers weren't used) </t>
  </si>
  <si>
    <t>country: (dropdown list of Countries)</t>
  </si>
  <si>
    <t>What final grade did you achieve at the end of basic school?</t>
  </si>
  <si>
    <t xml:space="preserve">
Textbox accepting numbers: |___|___|
If don't know, 98</t>
  </si>
  <si>
    <t>1. per hour: |___|___|___|</t>
  </si>
  <si>
    <t>2. per week |___|___|___|</t>
  </si>
  <si>
    <t>3. per month |___|___|___|</t>
  </si>
  <si>
    <t>4-digit numbers
Accept integers only</t>
  </si>
  <si>
    <t>one or two digit numbers
Textbox accepting numbers only</t>
  </si>
  <si>
    <t>For how many days were you absent?</t>
  </si>
  <si>
    <t>Cost for the year (in dinar): |___|___|___|___|                                                                      *If don't know, write 9998</t>
  </si>
  <si>
    <t>Number of subjects: ____ ____ (if don't know, write 98)</t>
  </si>
  <si>
    <t>1. cost per hour: |___|___|___|</t>
  </si>
  <si>
    <t>2. cost per week: |___|___|___|</t>
  </si>
  <si>
    <t>3. cost per month: |___|___|___|</t>
  </si>
  <si>
    <t>Amount in Dinar: |___|___|___|___|___|                                                                                                                       *if don't know, 99998</t>
  </si>
  <si>
    <t>Number of hours: |___|___|                                                                                                                           *If don't know, 98</t>
  </si>
  <si>
    <t>Section 4.1 Subsistence and Domestic Work during the past 7 days</t>
  </si>
  <si>
    <t>|___|</t>
  </si>
  <si>
    <t>a. Total number of hours per day:|___|___|</t>
  </si>
  <si>
    <t>b. Total number of hours per week: |___|___|</t>
  </si>
  <si>
    <t>a. Month (dropdown menu from Jan-Dec, and 98 for don't know)</t>
  </si>
  <si>
    <t>b. Year (dropdown menu from 1930-2016, and 9998 for don't know)</t>
  </si>
  <si>
    <t xml:space="preserve">Provide a textbox that only accepts numerical values (max 4-digits) </t>
  </si>
  <si>
    <r>
      <t>When did you start your most recent unemployment spell?</t>
    </r>
    <r>
      <rPr>
        <sz val="10"/>
        <rFont val="Calibri"/>
        <family val="2"/>
        <scheme val="minor"/>
      </rPr>
      <t xml:space="preserve">
  **this is the date that the individual finished an employment period (in any work) or when the individual began searching for work for the first time.</t>
    </r>
  </si>
  <si>
    <t xml:space="preserve">Did you participate in one of the following activities during the past three months with the purpose of sales/marketing/earning wage/helping in a family business (even if for a short period or irregularly)?
</t>
  </si>
  <si>
    <t>Textbox accepting numerical values - 3-digit values</t>
  </si>
  <si>
    <t>Textbox accepting numbers - 3 digit numbers</t>
  </si>
  <si>
    <t>Textbox accepting numerical values - 2 digits</t>
  </si>
  <si>
    <t>Number of days worked per week: |___|___|
*if don't know, 98</t>
  </si>
  <si>
    <t>Hours worked per day: |___|___|
*if don't know, 98</t>
  </si>
  <si>
    <t>For irregular workers, how long have you spent in your main job during the past three months? (whether continuous or discontinuous) *if don't know, 98</t>
  </si>
  <si>
    <t>number of months: |___|___|</t>
  </si>
  <si>
    <t>If more than 100, write 99; If don't know, write 98</t>
  </si>
  <si>
    <t>number of months: |___|___|
*if don't know, 98</t>
  </si>
  <si>
    <t>once the person selects an option, it should not appear as an option in the following menu
If 97, provide a textbox</t>
  </si>
  <si>
    <t>Describe the location of your work                                                                   
*Interviewer: Select "mobile" in the dropdown menus if the individual's work was mobile from across jurisdictions</t>
  </si>
  <si>
    <t>Minutes: |___|___|___|                                                                                   
*If don't know, write 998</t>
  </si>
  <si>
    <t>Did you participate in any of the following activities- in addition to your primary job-with the purpose of sales/marketing/earning wage/helping in a family business, during the past three months?  *(Interviewer should take into consideration the socioeconomic status of the HH as well as the differences between urban and rural areas)</t>
  </si>
  <si>
    <t>No. of weeks
|___|___|
Hours per week
|___|___|</t>
  </si>
  <si>
    <t>two months before last</t>
  </si>
  <si>
    <t>What type of work contract did you have in your first job?</t>
  </si>
  <si>
    <t>Years together: |___|___|___|
**If still together write 999
**Don't know, 998</t>
  </si>
  <si>
    <t>groom's family %  |___|___|</t>
  </si>
  <si>
    <t>bride only % |___|___|</t>
  </si>
  <si>
    <t>bride's family % |___|___|</t>
  </si>
  <si>
    <t>Number of births: |___|___|
**if don't know, 98</t>
  </si>
  <si>
    <t>Number of stillbirths: |___|___|
**if don't know, 98</t>
  </si>
  <si>
    <t>Number of children: |___|___|
**if don't know, 98</t>
  </si>
  <si>
    <t>a. Provide you with a place to stay for the night if you needed it</t>
  </si>
  <si>
    <t>b. Help you out financially if you needed it</t>
  </si>
  <si>
    <t xml:space="preserve"> if 97, provide textbox                                                     </t>
  </si>
  <si>
    <t>Number of times:|___|___|
Interviewer: A stay abroad for less than six months is considered one trip</t>
  </si>
  <si>
    <t xml:space="preserve">What was your average monthly savings while abroad in the year before returning from your final migration? </t>
  </si>
  <si>
    <t>Average remittances in dinars: |___|___|___|___|___
*99998 if don't know</t>
  </si>
  <si>
    <t xml:space="preserve">Irregular remittances: What was your average remittances in the year during your final migration? </t>
  </si>
  <si>
    <t xml:space="preserve">What was your average monthly remittances during the year before returning from your final migration? </t>
  </si>
  <si>
    <t>Family members: |___|___|</t>
  </si>
  <si>
    <t>Relatives: |___|___|</t>
  </si>
  <si>
    <t>Friends/acquaintances: |___|___|</t>
  </si>
  <si>
    <t>Number of lines: |___|___|                                              
*if don't know, 98</t>
  </si>
  <si>
    <t>1. Once
2. Twice
3. Three times or more
98. Don't know</t>
  </si>
  <si>
    <t>For which of the following purposes do you use the internet on your phone?  *Interviewer: Take 3 primary purposes and arrange from the most to the least important</t>
  </si>
  <si>
    <t>Number of the household in JLMPS 2016</t>
  </si>
  <si>
    <t>Interviewer: Review following basic characteristics with respondent at start of individual questionnaire</t>
  </si>
  <si>
    <t>How old were you when you got married for the fourth time (in completed years)?</t>
  </si>
  <si>
    <t>"Age (in years completed)                                     
*For interviewer: if individual is older than 99, just write 99
*guess if don't know"</t>
  </si>
  <si>
    <t>What year did you resume your education after the first break?</t>
  </si>
  <si>
    <t xml:space="preserve">Please state the start year and end year of each job </t>
  </si>
  <si>
    <t>If 98, --&gt; next section</t>
  </si>
  <si>
    <t>(Show questions below for each move)</t>
  </si>
  <si>
    <t>To which country did you move?</t>
  </si>
  <si>
    <t>Confirm that last move is current address</t>
  </si>
  <si>
    <t>Why did you move?</t>
  </si>
  <si>
    <t>When did you move?</t>
  </si>
  <si>
    <t xml:space="preserve">Dropdown menu with the following options:                  
1. Work                             
2. Education                           
3. Marriage                            
4. Accompanying a family member                               5. Reasons pertaining to housing
6. Fleeing violence/persecution or for security
97. Other (specify)                                 
*If 97, provide textbox  </t>
  </si>
  <si>
    <t xml:space="preserve">                                                                            
1. Inside                                                                                   
2. Outside                                                                               </t>
  </si>
  <si>
    <t>Did you move to inside or outside Jordan?</t>
  </si>
  <si>
    <t xml:space="preserve">Link with other Questionnaires 
household Questionnaire
Verify with household questionnaire response
- The names of the household members with their given serial number should be
included in the dropdown menu
Skip Pattern: 
After answering --&gt; next section
</t>
  </si>
  <si>
    <t>1. Illiterate</t>
  </si>
  <si>
    <t xml:space="preserve">Drop down menu 1850-2016
Don’t know 9998
</t>
  </si>
  <si>
    <t>4.  Self employed</t>
  </si>
  <si>
    <t>8. Intermediate diploma</t>
  </si>
  <si>
    <t>10. Post-graduate Diploma</t>
  </si>
  <si>
    <t xml:space="preserve">Skip Pattern: 
If 7 or 98 --&gt; next section
</t>
  </si>
  <si>
    <t xml:space="preserve">Skip Pattern: 
If answer is 7 or 98 --&gt; next section
</t>
  </si>
  <si>
    <t>serial # of traveling sibling</t>
  </si>
  <si>
    <t xml:space="preserve">
1. Male                             2. Female</t>
  </si>
  <si>
    <t>Dropdown menu from (1-15), 98 if don't know</t>
  </si>
  <si>
    <t>Dropdown menu 
 (1930-2016, don't know: 9998)</t>
  </si>
  <si>
    <t>Question Type</t>
  </si>
  <si>
    <t>Did any of these die after 2010?</t>
  </si>
  <si>
    <t>How many brothers/sisters died after 2010?</t>
  </si>
  <si>
    <t>1. Don't go anywhere
2. Local traditional healer
3. Pharmacy
4. Public hospital/clinic
5. Private hospital/clinic
6. Mosque/church hospital/clinic 
7. International organization/NGO hospital/clinic
97. Other (specify)</t>
  </si>
  <si>
    <r>
      <t xml:space="preserve">Stage
</t>
    </r>
    <r>
      <rPr>
        <sz val="10"/>
        <rFont val="Calibri"/>
        <family val="2"/>
        <scheme val="minor"/>
      </rPr>
      <t>Dropdown menu with the following options:
1. Primary
2. Preparatory
3. Basic
4. Vocational
5. Secondary
6. Intermediate diploma
7. Bachelor's
8. Post-graduate Diploma
9. MA
10. PhD</t>
    </r>
  </si>
  <si>
    <t>Stage
Dropdown menu with the following options:
1. Basic
2. Vocational
3. Secondary
4. Intermediate diploma
5. Bachelor's
6. Post-graduate diploma
7. Master's
8. PhD</t>
  </si>
  <si>
    <r>
      <t>Degree</t>
    </r>
    <r>
      <rPr>
        <sz val="10"/>
        <rFont val="Calibri"/>
        <family val="2"/>
        <scheme val="minor"/>
      </rPr>
      <t xml:space="preserve"> 
dropdown menu with the following options:
1. Secondary
2. Post-secondary
3. Bachelor's
4. Higher Degree
5. Master's 
6. Doctorate
98. Don't know
97. Other (specify)
</t>
    </r>
    <r>
      <rPr>
        <b/>
        <sz val="10"/>
        <rFont val="Calibri"/>
        <family val="2"/>
        <scheme val="minor"/>
      </rPr>
      <t>Two hierarchical dropdown menus:</t>
    </r>
    <r>
      <rPr>
        <sz val="10"/>
        <rFont val="Calibri"/>
        <family val="2"/>
        <scheme val="minor"/>
      </rPr>
      <t xml:space="preserve">
Specialization (level 2), if other 97 &amp; specify; if don't know 98
Specialization (level 3) if other 997 &amp; specify; if don't know 998</t>
    </r>
  </si>
  <si>
    <t>What degree and specializaion did you receive?</t>
  </si>
  <si>
    <r>
      <t xml:space="preserve">What is the highest level of schooling you entered and </t>
    </r>
    <r>
      <rPr>
        <b/>
        <sz val="10"/>
        <color theme="1"/>
        <rFont val="Calibri"/>
        <family val="2"/>
        <scheme val="minor"/>
      </rPr>
      <t>what grade did you complete successfully in that level?</t>
    </r>
  </si>
  <si>
    <t>What type of university did you attend for your post-graduate studies?</t>
  </si>
  <si>
    <t>Select the name of the country for post-graduate studies</t>
  </si>
  <si>
    <t>What kind of university/institute did you attend for your bachelor or intermediate diploma studies?</t>
  </si>
  <si>
    <t>What year did you complete your post graduate degree?</t>
  </si>
  <si>
    <t>How old were you when you completed your post graduate degree?</t>
  </si>
  <si>
    <t xml:space="preserve">Age : {15-90, 98 if don't know}
</t>
  </si>
  <si>
    <t>YEAR Dropdown menu {1930-2016, 9998 if don't know}</t>
  </si>
  <si>
    <t>What year did you start your university or intermediate diploma education?</t>
  </si>
  <si>
    <t xml:space="preserve"> How old were you when you started your university or intermediate diploma education?</t>
  </si>
  <si>
    <t>What year did you complete your university or intermediate diploma education?</t>
  </si>
  <si>
    <t xml:space="preserve"> How old were you when you completed your university or intermediate diploma education?</t>
  </si>
  <si>
    <t>What final grade did you achieve at the end of your university or intermeidate diploma studies?</t>
  </si>
  <si>
    <t>Where was your vocational or  secondary school?</t>
  </si>
  <si>
    <t>What is the name of your vocational or secondary school?</t>
  </si>
  <si>
    <t>What type of vocational or secondary school did/do you attend?</t>
  </si>
  <si>
    <t>What year did you complete your vocational or secondary education?</t>
  </si>
  <si>
    <t xml:space="preserve"> How old were you when you completed your vocational or secondary education?</t>
  </si>
  <si>
    <t>Are/Were there computers available for your use in your vocational or secondary school?</t>
  </si>
  <si>
    <t>Governate:  
District</t>
  </si>
  <si>
    <t>How many years did you repeat at the vocational or secondary level?</t>
  </si>
  <si>
    <t xml:space="preserve">Skip Pattern
If 1 --&gt; next section
</t>
  </si>
  <si>
    <t xml:space="preserve">Skip Pattern
If 2 or 98 --&gt; next section
</t>
  </si>
  <si>
    <t xml:space="preserve">What year did you receive your certificate? </t>
  </si>
  <si>
    <t>How old were you when you received your certificate</t>
  </si>
  <si>
    <t xml:space="preserve">1. Yes
2. No   
3. Don't know  </t>
  </si>
  <si>
    <t>a. agricultural work (e.g., harvesting, cutting clover, irrigation)</t>
  </si>
  <si>
    <t xml:space="preserve">b. raising poultry/livestock </t>
  </si>
  <si>
    <t>c. producing ghee/cheese/butter</t>
  </si>
  <si>
    <t>d. preparing food/vegetables</t>
  </si>
  <si>
    <t>e. producing straw products/carpets/textile/ropes</t>
  </si>
  <si>
    <t>f. offering part-time services for others in a house/shop/hotel</t>
  </si>
  <si>
    <t>g. street seller</t>
  </si>
  <si>
    <t>h. construction worker</t>
  </si>
  <si>
    <t>i. collecting fuel/woodcutting</t>
  </si>
  <si>
    <t>j. sewing/embroidery/crochet</t>
  </si>
  <si>
    <t>k. sales &amp; marketing</t>
  </si>
  <si>
    <t>l. trainee/apprentice</t>
  </si>
  <si>
    <t>m. working from home (IT programmers, etc.)</t>
  </si>
  <si>
    <t>If 1 --&gt; next section</t>
  </si>
  <si>
    <t xml:space="preserve">1.  housewife  
2.  full time student  
3. has income/revenue  
4. does not want to work
5.  Temporarily unable to work (disability)   
6.  Permanently unable to work (disability)  
7.  Retired
97. Other (specify)  
98. Don't know  </t>
  </si>
  <si>
    <t>After answering --&gt; section 5.3 Employment; if 97, provide textbox</t>
  </si>
  <si>
    <t xml:space="preserve">1. required by job conditions  
2. no work available work for more hours  
3- pay is not rewarding enough  
4. don't want to work more time  
5. temporary absence from work  
97. other (specify) _______________  
98. Don't know  </t>
  </si>
  <si>
    <t>After answering --&gt; section 6.1</t>
  </si>
  <si>
    <t xml:space="preserve">1. Yes  
2. No   
3. Don't know  </t>
  </si>
  <si>
    <t xml:space="preserve">Main Reason (dropdown menu with the following choices)
1.  no work available at all   
2.  no work suitable to experience and qualifitication is available    
3.  no work with suitable pay is available   
4.  no work in a suitable organisation or firm is available   
5.  no work in suitable location is available   
6.  cannot afford housing or moving expenses to go where jobs are available    
7.  concerned about insecurity on way to work   
97. Other (Specifiy)   </t>
  </si>
  <si>
    <t xml:space="preserve">1. Yes   
2. No   
98. Don't know   </t>
  </si>
  <si>
    <t xml:space="preserve">a. Month: (dropdown menu from Jan-Dec; don't know=98)
b. Year: (dropdown menu from 1930-2016; don't know=9998)          </t>
  </si>
  <si>
    <t xml:space="preserve">Secondary Reason (dropdown menu)
1.  no work available at all   
2.  no work suitable to experience and qualifitication is available    
3.  no work with suitable pay is avaiable   
4.  no work in a suitable organisation or firm is available   
5.  no work in suitable location is available   
6.  cannot afford housing or moving expenses to go where jobs are available    
7.  concerned about insecurity on way to work   
97. Other (Specifiy)   
98. Don't know   </t>
  </si>
  <si>
    <t xml:space="preserve">Did you try any of these actions in the past four weeks to search for a job?                                             </t>
  </si>
  <si>
    <t>What is the main reason you did not search for work in the past four weeks?</t>
  </si>
  <si>
    <t xml:space="preserve">1- Yes   
2- No   </t>
  </si>
  <si>
    <t>1- Yes, connected to the internet   
2- Yes, but not connected to the internet  
3- No</t>
  </si>
  <si>
    <t xml:space="preserve">1. Yes, with internet   
2. Yes, without internet   
3. No computer use   </t>
  </si>
  <si>
    <t xml:space="preserve">1. Yes   
2. No  </t>
  </si>
  <si>
    <t xml:space="preserve">Secondary Reason (dropdown menu)
1. believe there are no jobs   
2.  tired of looking for jobs   
3.  employers prefer males to females in hiring   
4.  do not know an effective way to look for a job   
5.  no suitable job   
6.  do not have the required experience   
7. lack of personal connections (wasta)   
8.  because of studying   
9.  do not need work   
10.  health conditions do not allow   
11.  family responsibilities   
12.  opposition of a family member   
97. Other (Specify) </t>
  </si>
  <si>
    <t>Monthly income (in dinar): |___|___|___|___|
 *in the case of an individual demanding more than 10,000, write 9999
*if don’t know, 9998
*if not willing to work in this sector, write 9996</t>
  </si>
  <si>
    <t>Would you accept a job as a:</t>
  </si>
  <si>
    <t>a. Did you spend time on agricultural activities for the purpose of your own householdconsumption in the past seven days?</t>
  </si>
  <si>
    <t>b. Did you spend time raising poultry/livestock for the purpose of your own household consumption in the past seven days?</t>
  </si>
  <si>
    <t>c. Did you spend time producing ghee/butter/
cheese for the purpose of your own household consumption in the past seven days?</t>
  </si>
  <si>
    <t>d. Did you spend time cooking in the past seven days?</t>
  </si>
  <si>
    <t>e. Did you spend time washing dishes in the past seven days?</t>
  </si>
  <si>
    <t>f. Did you spend time doing laundry and ironing in the past seven days?</t>
  </si>
  <si>
    <t>g. Did you spend time cleaning your house in the past seven days?</t>
  </si>
  <si>
    <t>h. Did you spend time helping in construction work for the household house in the past seven days?</t>
  </si>
  <si>
    <t>i. Did you spend time collecting firewood or other fuel in the past seven days?</t>
  </si>
  <si>
    <t>j. Did you spend time shopping for food, clothing, household items in the past seven days?</t>
  </si>
  <si>
    <r>
      <t xml:space="preserve">k. Did you spend time caring for the sick or the elderly in the past seven days? </t>
    </r>
    <r>
      <rPr>
        <u/>
        <sz val="10"/>
        <rFont val="Arial"/>
        <family val="2"/>
      </rPr>
      <t>(while not doing other chores)</t>
    </r>
  </si>
  <si>
    <r>
      <t xml:space="preserve">l. Did you spend time taking care of children in the past seven days? </t>
    </r>
    <r>
      <rPr>
        <u/>
        <sz val="10"/>
        <rFont val="Arial"/>
        <family val="2"/>
      </rPr>
      <t>(while not doing other chores)</t>
    </r>
  </si>
  <si>
    <t>1. Dropdown:
1. Yes
2. No
98. Don't know</t>
  </si>
  <si>
    <t>DK( 98)</t>
  </si>
  <si>
    <r>
      <t>Did you participate in any employment during the past three months?</t>
    </r>
    <r>
      <rPr>
        <b/>
        <sz val="10"/>
        <rFont val="Calibri"/>
        <family val="2"/>
        <scheme val="minor"/>
      </rPr>
      <t/>
    </r>
  </si>
  <si>
    <t xml:space="preserve">
1. Yes
2. No  
</t>
  </si>
  <si>
    <t>If yes to any, --&gt; next section</t>
  </si>
  <si>
    <t xml:space="preserve">Month: (dropdown menu from Jan-Dec)
98 if don't know
Year: (dropdown 1930-2016) 
9998 if don't know </t>
  </si>
  <si>
    <t xml:space="preserve">
1. Yes 
2. No 
</t>
  </si>
  <si>
    <t xml:space="preserve">
1. Yes 
2. No </t>
  </si>
  <si>
    <t>Month: ___________________; 98 if don't know
Year:____________________; 9998 if don't know</t>
  </si>
  <si>
    <t xml:space="preserve">
1. Yes
2. No
</t>
  </si>
  <si>
    <t>Number of people: |___|___|___|
"998" if "don't know", "999" if supervising more than 1000</t>
  </si>
  <si>
    <t>1. regular schooling (except technical education)
2. Technical education
3. Vocational Training
4.  through contractor
5.  through craftsman 
6. on-the-job in a public enterprise
7. on-the-job in a formal private enterprise
8. on-the-job in a family enterprise
97. Other (specify)
98. Don't know</t>
  </si>
  <si>
    <t>1. Vocational Training Corporation
2. UNRWA
3. Private Technical Institute
4. Job-related program provided by employer
5. Public vocational training program 
6. Private vocational training program
7. Language-course 
8. Computer course 
9. Secretarial course
97. Other (Specify)
98. Don't know</t>
  </si>
  <si>
    <t>Number of weeks: |___|___|___|
Interviewer: If more than 100, write "999"
If "don't know", write 998
If less than 1 week,write "01"</t>
  </si>
  <si>
    <t>1.  Individual him/herself
2. Individual's Family
3. Employer
4. Public Agency
5. Relief Agency
6. NGO
97. Other (specify)
98. Don't know</t>
  </si>
  <si>
    <t>1. No formal schooling
2. Literacy Certificate
3. Primary
4. Preparatory
5. Secondary
6. Bachelor's Degree
7. Postgraduate Degree
98. Don't know</t>
  </si>
  <si>
    <t>1. Yes -connected to internet
2. Yes- not connected to internet
3. No
98. Don't know</t>
  </si>
  <si>
    <t>1. Permanent
2. Temporary (Short-term)</t>
  </si>
  <si>
    <t>1. Intermittent
2. Seasonal</t>
  </si>
  <si>
    <t>Weeks: |___|___|
Interviewer: Write "13" weeks if he/she worked the entire period; write 98 if don't know</t>
  </si>
  <si>
    <t xml:space="preserve">1. Yes 
2. No 
98. don't know    </t>
  </si>
  <si>
    <t>1. less than quarter
2. a quarter to under half
3.  from half to under three quarters
4. More than three quarter but not all
5. All of it
98. don't know</t>
  </si>
  <si>
    <t>1. 1 - 4 
2. 5 - 9 
3. 10 - 24 
4. 25 - 49 
5. 50 - 99
6. more than 100 
7. don't know, but very large
98. Don't know at all</t>
  </si>
  <si>
    <t>1.  none
2.  less than quarter
3.  quarter to half
4.  more than half
5. all female
98.  don't know</t>
  </si>
  <si>
    <t>Number of months: |___|___|___|
*If more than 100, write 999
*If don't know, write 998</t>
  </si>
  <si>
    <t>1. Yes
2. No
98. Don't Know</t>
  </si>
  <si>
    <t xml:space="preserve">1. Wage worker
2. Employer 
3. Self-Employed not employing others 
4. Unpaid Family Worker 
5. Unpaid Worker for others </t>
  </si>
  <si>
    <t>1. Yes 
2. No
98. don't know</t>
  </si>
  <si>
    <t>1.  government 
2.  public enterprise
3.  International organizations
4.  Private sector
5.  Foreign
6. Non-profit/NGO
97. other (specify)</t>
  </si>
  <si>
    <t>1.Yes
2. No
98. don't know</t>
  </si>
  <si>
    <t>1. indefinite duration
2. Definite Duration
98. don’t know</t>
  </si>
  <si>
    <t xml:space="preserve">1. 3 months
2. 6 months
3. 1 year
4. 2 years
5. 5 years
6. Duration of the project
97. other (specify)
98. don't know    </t>
  </si>
  <si>
    <t>"1.Yes
2. No
98. don't know"</t>
  </si>
  <si>
    <t>3 dropdown menus with all 13 options 
a. First Injury
b. Second Injury
c. Third Injury
1. Food Poisoning
2. Fainting
3. Superficial injuries or open injuries
4. Fractures
5. Torsion or dislocation
6. Burns, erosions or itches
7. Breathing problems
8. Eye problems
9. Skin problems (dermatological problems)
10. Fever
11. Fatigue
97. Other (specify)
98. Don't know
99. not applicable (second and third injury only)</t>
  </si>
  <si>
    <t>Multiple Choice:
1. It did not influence / did not stop working
2. Stopped going to  work some of the time
3. Stopped attending work completely
98. Don't know</t>
  </si>
  <si>
    <t>How did your injury or illness affect your work?</t>
  </si>
  <si>
    <t>1.  own home 
2.  shop/restaurant
3. office or apartment in a building
4.  room in a house
5.  another home
6. workshop /factory
7.  kiosk
8.  entire building
9. mobile work place
10. truck
11.  taxi 
12.  field/farm
97. Other (specify)
98. Don't know</t>
  </si>
  <si>
    <t>1.  walk
2.  public transportation
3.  microbus (private transportation?)
4.  taxi
5. Rural transport 
6.  bike / motorcycle
7.  private car
8. work bus
9.  different modes excluding work bus
97. Other (specify)
98. Don't know
99. Not applicable</t>
  </si>
  <si>
    <t>1. Fully Dissatisfied
2. Rather dissatisfied
3. Neither satisfied, nor dissatisfied
4. Rather Satisfied
5. Fully Satisfied</t>
  </si>
  <si>
    <t xml:space="preserve">
How satisfied are you with your current job in terms of each of the following?
*Ask each question separately
1. Job security
2. Earnings (wages)
3. The type of work you do
4. Number of working hours
5. Work schedule
6. Working conditions/environment
7. Distance to job/commuting
8. The match between your qualifications and the position you're in</t>
  </si>
  <si>
    <t xml:space="preserve">
Dropdown menu for each 
1. Fully Dissatisfied
2. Rather dissatisfied
3. Neither satisfied, nor dissatisfied
4. Rather Satisfied
5. Fully Satisfied"</t>
  </si>
  <si>
    <t>1- Public sector
2- private sector
3- No difference
98. Don't know</t>
  </si>
  <si>
    <t xml:space="preserve">1. Yes 
2. No </t>
  </si>
  <si>
    <t>If the answer to all options is "no" ---&gt; next section (7.0)</t>
  </si>
  <si>
    <t>1. Wage worker
2. Employer 
3. Self-Employed
4. Unpaid Family Worker 
5. Unpaid Worker for others</t>
  </si>
  <si>
    <t>How long have you spent in your secondary job during the past three months? (whether continuous or discontinuous) *if don't know, 98</t>
  </si>
  <si>
    <t xml:space="preserve">  1. Yes    2. No      </t>
  </si>
  <si>
    <t>1. Yes
2. No
98. Don't know
99. Not applicable</t>
  </si>
  <si>
    <r>
      <t xml:space="preserve">a. </t>
    </r>
    <r>
      <rPr>
        <b/>
        <sz val="11"/>
        <color theme="1"/>
        <rFont val="Calibri"/>
        <family val="2"/>
        <scheme val="minor"/>
      </rPr>
      <t xml:space="preserve">Month: </t>
    </r>
    <r>
      <rPr>
        <sz val="11"/>
        <color theme="1"/>
        <rFont val="Calibri"/>
        <family val="2"/>
        <scheme val="minor"/>
      </rPr>
      <t>(dropdown menu from Jan-Dec; don't know=98)  
b. Year: (dropdown menu from 1930-2016; don't know=9998)</t>
    </r>
  </si>
  <si>
    <t>1. Had income
2. Too young
3. Retired
4. Disabled
97. Other
98. Don't know</t>
  </si>
  <si>
    <r>
      <rPr>
        <u/>
        <sz val="10"/>
        <rFont val="Arial"/>
        <family val="2"/>
      </rPr>
      <t>Interviewer:</t>
    </r>
    <r>
      <rPr>
        <sz val="10"/>
        <rFont val="Arial"/>
        <family val="2"/>
      </rPr>
      <t xml:space="preserve">  For regular employment, a change that is from one place to another within the same employer, is not considered as a new status. For irregular employment, changing the employer is not considered a new status</t>
    </r>
  </si>
  <si>
    <t>1. Wage earner
2. Employer 
3. Self-Employed not employing others 
4. Unpaid Family Worker
5. Unpaid Worker for others
98. Don't know</t>
  </si>
  <si>
    <t>What was the date of the start of the first job</t>
  </si>
  <si>
    <t xml:space="preserve">1. Inside establishment
2. Outside establishment
98. Don't know </t>
  </si>
  <si>
    <t>1.  government 
2.  public enterprise
3.  International organizations
4.  Private sector
5.  Foreign
6. Non-profit/NGO
97. other (specify)
98. don't know</t>
  </si>
  <si>
    <t>1. Permanent
2. Temporary 
3. Seasonal
4. Intermittent 
98. Don't know</t>
  </si>
  <si>
    <t>1. Permanent Contract
2. Temporary contract
3. No contract
98. Don't know</t>
  </si>
  <si>
    <t>a. Month: (dropdown menu from Jan-Dec; don't know=98)  
b. Year: (dropdown menu from 1930-2016; don't know=9998)</t>
  </si>
  <si>
    <t>"1. Yes
2. No
98. Don't know"</t>
  </si>
  <si>
    <t>1. Yes, in Jordan.
2. No, outside Jordan</t>
  </si>
  <si>
    <t>Dropdown menu with all the governates in Jordan; include "mobile" and 98 for don't know
"Dropdown menu with all the districts in Jordan
include ""mobile"" and 98 for don't know"</t>
  </si>
  <si>
    <t xml:space="preserve">1. Yes
2. No                                                                             </t>
  </si>
  <si>
    <t>1. terminated by the employer
2. Contract ended and not renewed by the employer 
3. Quit voluntarily/resigned
4. Suspension of the project or shutdown
97. Other (Specify)</t>
  </si>
  <si>
    <t>What was the date of the start of the [n] job</t>
  </si>
  <si>
    <t>Nth job [N denotes 2nd, 3rd, etc. job repeating until answer to "did you work another job" is no]</t>
  </si>
  <si>
    <t>What was your employment status in your [n] job?</t>
  </si>
  <si>
    <t>What was your occupation in your [n] job?</t>
  </si>
  <si>
    <t>What was the economic activity of your [n] job?</t>
  </si>
  <si>
    <t>Was your [n] job located inside or outside an establishment?</t>
  </si>
  <si>
    <t>What was the economic sector of your [n] job?</t>
  </si>
  <si>
    <t>What was the size of the economic unit in your [n] job?</t>
  </si>
  <si>
    <t>What was the degree of stability in your [n] job?</t>
  </si>
  <si>
    <t>What type of work contract did you have in your [n] job?</t>
  </si>
  <si>
    <t>Did you have social security in your [n] job?</t>
  </si>
  <si>
    <t>Did you work an [n+1]  job?</t>
  </si>
  <si>
    <t>710[n]</t>
  </si>
  <si>
    <t>Time (in months): |___|___|
"** Write ""0"" if it was on the same day or less than a month in between;
**Write 98 if don't know
** Write 99 if more than 100 months"</t>
  </si>
  <si>
    <t>1. Yes
2. No 
98. Don't know</t>
  </si>
  <si>
    <t>1. Son/daughter of father's brother
2. Son/daughter of father's sister
3. Son/daughter of mother's brother
4. Son/daughter of mother's sister
5. Other blood relative from mother's side
6. Other blood relative from father's side
7. Relative by marriage
98. Don't know</t>
  </si>
  <si>
    <t xml:space="preserve">1. Yes
2. No </t>
  </si>
  <si>
    <t>1. respondent's family 
2. spouse's family
3. someone else
4. ourselves only</t>
  </si>
  <si>
    <t>1. Shared
2. Owned
98. Don't know</t>
  </si>
  <si>
    <t xml:space="preserve">Value (in dinar): |___|___|___|___|     
** Write 9998 if don't know                                                                                    **Write 9999 if more than 100000;                                                                              **Write 0 if there was none or no value 
</t>
  </si>
  <si>
    <t>** If any party contributed 100%, write "0" for the remaining parties.                                                              ** Write 98 if don't know</t>
  </si>
  <si>
    <t>"Value (in dinar): |___|___|___|___|     
** Write 9998 if don't know                                                                                    **Write 9999 if more than 100000;                                                                              **Write 0 if there was none or no value 
"</t>
  </si>
  <si>
    <t xml:space="preserve">1. Yes   
2. No    
98. Don't know   </t>
  </si>
  <si>
    <t>If no --&gt; section 8.3</t>
  </si>
  <si>
    <t xml:space="preserve">1. single
2. twin
</t>
  </si>
  <si>
    <t xml:space="preserve">1. boy
2. girl
</t>
  </si>
  <si>
    <t xml:space="preserve">a. Month: (Jan-Dec; don't know=98)   
b. Year: (1930-2016; don't know=9998) 
 </t>
  </si>
  <si>
    <r>
      <t>Interviewer:</t>
    </r>
    <r>
      <rPr>
        <b/>
        <sz val="10"/>
        <rFont val="Calibri"/>
        <family val="2"/>
        <scheme val="minor"/>
      </rPr>
      <t xml:space="preserve"> </t>
    </r>
    <r>
      <rPr>
        <sz val="10"/>
        <rFont val="Calibri"/>
        <family val="2"/>
        <scheme val="minor"/>
      </rPr>
      <t>Record the individual code number of child</t>
    </r>
  </si>
  <si>
    <t>Repeat for number of live births</t>
  </si>
  <si>
    <t>1. Yes
2. No                               
*If 2  --&gt; next child</t>
  </si>
  <si>
    <t>Internal variable: check in household questionnaire is individual currently married</t>
  </si>
  <si>
    <t xml:space="preserve">Dropdown menu with options (1-6, 98, 99) for all Qs 1-9 in column Q:
1. You alone    
2. Husband    
3. You and your husband jointly    
4. In-laws    
5. You, your husband and in-laws jointly    
6. Others    
98. Don't know    
99. Not applicable    </t>
  </si>
  <si>
    <t xml:space="preserve">1. Yes    
2. No    </t>
  </si>
  <si>
    <t xml:space="preserve">Dropdown menu with the following options (1-4, 98, 99):
1. Go alone without permission    
2. Go alone, but must be granted permission first    
3. Go alone after informing them    
4. Cannot go alone    
98. Don't know                                                                                  99. Not applicable    </t>
  </si>
  <si>
    <t xml:space="preserve">Place
1. Local market
2.  Going to the doctor for treatment
3.  Bringing children to the doctor
4. Visiting home of relatives, friends, 
or neighbors
</t>
  </si>
  <si>
    <t xml:space="preserve">
1. Yes    
2. No    </t>
  </si>
  <si>
    <t>1. If she burns the food?
2. If she neglects her children?
3. If she argues with him?
4. If she talks to other men?
5. If she wastes his money?
6. If she refuses to have sex with him?</t>
  </si>
  <si>
    <t>1. to help my family financially
2. to meet my personal needs
3. to save for marriage
97. Other (Specify)
98. Don't know</t>
  </si>
  <si>
    <t>1. None
2. Less than a 1/4
3.1/4 to less than 1/2
4. 1/2 to less than 3/4
5. 3/4 to less than all
6. All
98. Don't know</t>
  </si>
  <si>
    <t>1. Bank/financial institution
2. Participation in individual association 
3. Bought gold/ jewelry
4. Saving money at home
97. Other (Specify)
98. Don't know</t>
  </si>
  <si>
    <t>1. Strongly supportive
2. Supportive
3. No opinion
4. Not supportive
98. Don't know
99. Not applicable (no husband)</t>
  </si>
  <si>
    <t>Were you working for wage during your first pregnancy?</t>
  </si>
  <si>
    <t>1.  did not get maternity leave
2.  from 2 - 6 weeks
3.  from 7 - 13 weeks
4. from 14-17 weeks
5. more than 18 weeks
98. don't know</t>
  </si>
  <si>
    <t>1.  did not get nursing leave
2. less than 3 months
3.  3 months
4.  from 4 -6 months
5.  from 7 months to one year
6.  from 1 -  2 years
7.  more than 2 years
98. Don't know</t>
  </si>
  <si>
    <t>1. Yes
2.No
98. Don't know</t>
  </si>
  <si>
    <t>1.  Yes
2.  No
3.  it depends on husband's approval
4. it depends on circumstances
5. Don't want to get married
98. don't know</t>
  </si>
  <si>
    <t>1. Yes
2. No 
3. it depends on circumstances
98. don't know</t>
  </si>
  <si>
    <t>1. Strengthens marriageability
2. Prevents marriage
3. Has no influence
98. do not know</t>
  </si>
  <si>
    <t>If 1 --&gt; section 10.1</t>
  </si>
  <si>
    <t>1. Definitely
2. if there is a financial need
3. it depends on circumstances
4. it depends on available jobs 
5. No
97. Other (Specify)
98. Don't know</t>
  </si>
  <si>
    <t>1.  fixed wage
2.  production-based wage
3.  partially fixed wage, partially production-based wage
97.  other (specify)</t>
  </si>
  <si>
    <t>1. Regular
2. Irregular</t>
  </si>
  <si>
    <t>1. Once
2. Twice
3. Three times or more
99. Not applicable
98. Don't know</t>
  </si>
  <si>
    <t>After answering --&gt; section 10.2</t>
  </si>
  <si>
    <t>Total wages from secondary job in the last three months?</t>
  </si>
  <si>
    <r>
      <t xml:space="preserve">Pay Period </t>
    </r>
    <r>
      <rPr>
        <sz val="10"/>
        <rFont val="Calibri"/>
        <family val="2"/>
        <scheme val="minor"/>
      </rPr>
      <t>(Dropdown menu with 1-6 for all types of pay)</t>
    </r>
  </si>
  <si>
    <t>Primary Reason
Secondary Reason
Dropdown menu with the following choices:
1. Unemployed and seeking work
2. Found a better job
3. Higher wages
4. To help the family (financially)
5. Transferred by the employer
6. To save money to get married
7. To save money to start up business
8. To save money to buy house
9. To accompany spouse
10. To accompany other family member
97. Other (specify)
98. Don't know
99. Not applicable (second reason only)</t>
  </si>
  <si>
    <t>Have you used a landline phone in job-hunting in the past four weeks?</t>
  </si>
  <si>
    <t>Have you used a cell phone in job-hunting in the past four weeks?</t>
  </si>
  <si>
    <t>Have you used a computer in job-hunting in the past four weeks? And if so was this computer connected to the internet?</t>
  </si>
  <si>
    <t>If 2 ---&gt; next section</t>
  </si>
  <si>
    <t>Have you ever actively searched for a job in the current unemployment period?</t>
  </si>
  <si>
    <t xml:space="preserve">a. Month: (dropdown menu from Jan-Dec; don't know=98)
b. Year: (dropdown menu from 1930-2016; don't know=9998)          
   </t>
  </si>
  <si>
    <t>1. On my own
2. With someone from my family</t>
  </si>
  <si>
    <t xml:space="preserve">1. Yes
2. No 
98. Don't remember </t>
  </si>
  <si>
    <t>1. More than sufficient to buy the basic needs
2. Sufficient to buy all the basic needs
3. Not sufficient to buy the basic needs</t>
  </si>
  <si>
    <t>1. Tourist visa
2. Business visa
3. Student visa
4. Refugee Visa
5. Teporary Residence Permit
6. Migrant/Residence Permit
7. Work Permit
98. Don't know
97. Other (specify)</t>
  </si>
  <si>
    <t>1. Higher
2. Same 
3. Lower 
98. Don't know
99. Not applicable</t>
  </si>
  <si>
    <t>1. 10 times or more
2. 5 times to less than 10 times
3. 2 times to less than 5 times
4. 1 to less than 2 times
97. Other (specify)
98. Don't know</t>
  </si>
  <si>
    <t>What was your average monthly income abroad in the year before returning from your first migration?</t>
  </si>
  <si>
    <t>What was your average monthly income abroad in the year before returning from your final migration?</t>
  </si>
  <si>
    <t>1. in a bank abroad
2. in a bank in Jordan
3. in cash
4. Gold
97. Other (specify)
98. Don't know</t>
  </si>
  <si>
    <t>Primary use:
Secondary use:
1. Deposited in banks
2. Deposited in financial company
3. Bought gold
4. Bought agricultural land
5. Bought non-agricultural land
6. built/acquired a house
7. Established economic project
8. Spent on marriage
97. Other (specify)
98. Don't know
99. Not applicable (secondary use only)</t>
  </si>
  <si>
    <t>1. Yes, regularly
2. Yes, irregularly 
3. Yes, regularly &amp; irregularly
4. No 
98. Don't know</t>
  </si>
  <si>
    <t>Primary source: 
Secondary source:
Dropdown menu with the following choices:
1. Personal Savings
2. Help from a family member
3. Help from relatives
4. Help from friends/ Acquaintances
5. Borrowed money from relatives
6. Borrowed money from friends/acquaintances
7. Borrowed money from others
97. Other (specify)
98. Don't know
99. Not applicable (secondary source only)</t>
  </si>
  <si>
    <t>1. Employment agency
2. Migration broker
3. Friends/acquaintances
4. Relatives
97. Other (specify)
98. Don't know</t>
  </si>
  <si>
    <t>1. Yes,family members
2. Yes, Relatives
3. Yes, friends
4. All of them
5. None
98. Don't know</t>
  </si>
  <si>
    <t>Main type: 
Second type:
Third type:
Dropdown menu with following choices:
1. Obtain visa/residence permit
2.Paid for transportation
3. Provided food and/or lodging
4. Provided money/loans
5. Provided information about places of work 
6. Helped to find work
7. Helped to find accomodation
8. Provided full support until found a job
98. Don't know
97. Other (specify)
99. Not applicable (second and third type only)</t>
  </si>
  <si>
    <t>1. Permanently
2. Temporarily
98. Don't know</t>
  </si>
  <si>
    <t>1. Contract ended
2. Sudden termination by employer
3. Retired
4. Health problems
5. To get married
6. To start up business at home country
7. To look after family business or farm
8. Left work due to poor working conditions
98. Don't know
97. Other (specify)</t>
  </si>
  <si>
    <t>Instructions: Do you agree or disagree with the following statements?</t>
  </si>
  <si>
    <t>a. A woman’s place is not only in the household, but she should also be allowed to work.</t>
  </si>
  <si>
    <t>b. The husband should help his working wife raise their children</t>
  </si>
  <si>
    <t>c. The husband should help his workng wife with household chores</t>
  </si>
  <si>
    <t>d. Girls should go to school to prepare for jobs, not just to make them good mothers and house-wives</t>
  </si>
  <si>
    <t>e. A woman who works outside the home cannot be a good mother</t>
  </si>
  <si>
    <t>f. For a woman’s financial autonomy, she must work and have earnings</t>
  </si>
  <si>
    <t>g. A woman's work interferes with her ability to keep a good relationship with her husband</t>
  </si>
  <si>
    <t>h. Women should continue to obtain leadership positions in society</t>
  </si>
  <si>
    <t>i. Boys and girls should get the same amount of schooling</t>
  </si>
  <si>
    <t>j. Boys and girls should be treated equally.</t>
  </si>
  <si>
    <t xml:space="preserve">1. Invoice, post-paid   
2. Card, pre-paid   
3. Both   
98. Don't know   </t>
  </si>
  <si>
    <t>First place:  
Second place:  
1. At home  
2. At work  
3. At friends'  
4. At a family member's  
5. At an internet café, or place with internet service  
97. Other (specify)  
98. Don't know  
99. Not applicable (second place only)</t>
  </si>
  <si>
    <t>First place:   
Second place:   
Dropdown menus with the following options   
1. At home   
2. At work   
3. At friends'   
4. At a family member's   
5. At an internet café, or place with internet service   
6. In the car   
7. The street   
97. Other (specify)   
98. Don't know   
99. Not applicable (second place only)</t>
  </si>
  <si>
    <t>First Purpose   
Second Purpose   
Third Purpose   
(Dropdown menus with the following options:)   
1. Work   
2. Education, Studies   
3. News and information   
4. To find a job   
5. Entertainment   
6. To socialize/communicate with friends and family   
97. Other (specify)   
98. Don't know   
99. Not applicable (second and third purpose only)</t>
  </si>
  <si>
    <t xml:space="preserve">
Provide numerical textbox</t>
  </si>
  <si>
    <t>If no--&gt; section 12.2</t>
  </si>
  <si>
    <t>1. Yes 
2. No
98. Don't know</t>
  </si>
  <si>
    <t>Were you successful in getting that loan?</t>
  </si>
  <si>
    <t>1. Yes 
2. No
3. Application pending
98. Don't know</t>
  </si>
  <si>
    <t>1.Insufficient collateral 
2. incomplete documentation
3. lack of connections (relations &amp; networks)
97. Other (specify)
98. Don't know</t>
  </si>
  <si>
    <t>Primary Reason
Secondary Reason
Dropdown menu with the following choices:
1. to fund a non-farm enterprise
2. to fund an agricultural enterprise / project
3. To buy a car
4.For marriage
5. Education
6. To buy a house
7. A medical Emergency
8. Loss of job
97. Other (specify)
98. Don't know
99. Not applicable (secondary reason only)</t>
  </si>
  <si>
    <t>a. Amount from primary source: |___|___|___|___|
b. Amount from secondary Source: |___|___|___|___|
**If the loan is larger than 10,000, write 9999                                                       
**If ""don't know, write 9998."</t>
  </si>
  <si>
    <t>Why did you borrow (or try to borrow) the money?</t>
  </si>
  <si>
    <t>a. Primary source
b. Secondary Source
1. Interest
2. Fees
3. Interest and fees
4. None
98. don't know</t>
  </si>
  <si>
    <t>a. Amount from primary source: |___|___|___|___|
b. Amount from secondary Source: |___|___|___|___|
**If the loan is larger than 10,000, write 9999                                                       
**If don't know, write 9998.</t>
  </si>
  <si>
    <t>"1. Yes 
2. No
98. Don't know"</t>
  </si>
  <si>
    <t>Primary source
Secondary Source
Dropdown menu with the following choices:
1. Family member
2. Relatives
3. Friends
4. Neighbours
5. Local money lenders
97. Other (specify)
98. Don't know
99. Not applicable (secondary source only)</t>
  </si>
  <si>
    <t>"a. Amount from primary source: |___|___|___|___|
b. Amount from secondary Source: |___|___|___|___|
**If the loan is larger than 10,000, write 9999                                                       
**If """"don't know, write 9998.""" "Secondary source only if a secondary source given in 12207
Provide Numerical textbox"</t>
  </si>
  <si>
    <t xml:space="preserve">Are you currently enrolled in education? </t>
  </si>
  <si>
    <r>
      <t xml:space="preserve">What is your number of hours of work per work day  and per week over the past week?
</t>
    </r>
    <r>
      <rPr>
        <sz val="10"/>
        <rFont val="Calibri"/>
        <family val="2"/>
        <scheme val="minor"/>
      </rPr>
      <t>Write 98 if do not know</t>
    </r>
  </si>
  <si>
    <t xml:space="preserve">Wage: ________________                                                                                            If "don't know", write 9998
</t>
  </si>
  <si>
    <t>How many main jobs did you work in, consecutively? 
**include only those jobs that lasted for a period longer than 6 months</t>
  </si>
  <si>
    <t>What was father's main employment status when you were 15 of age?
(If father died before individual reached 15, s/he should be asked about father's last work, if individual is under 15, ask about current father's status)</t>
  </si>
  <si>
    <t>What was mother's main employment status when you were 15 years of age? If mother died before individual reached 15, s/he should be asked about mother's last work.  If individual is less than 15, ask about mother's current status)</t>
  </si>
  <si>
    <t xml:space="preserve">Provide numerical textboxes or drop down menus                                            </t>
  </si>
  <si>
    <t>Provide numerical textboxes or drop down menus</t>
  </si>
  <si>
    <t>1. Learning disability (Mental)
2. Mobility disability (physical)
3. Visual disability
4. Audio disability
5. Speaking Disability
97. Other (specify)
98. Don’t' know</t>
  </si>
  <si>
    <t>What year did you complete your basic education?</t>
  </si>
  <si>
    <t xml:space="preserve"> How old were you when you completed your basic education?</t>
  </si>
  <si>
    <t>Were you enrolled in an educational institution in the past academic year?</t>
  </si>
  <si>
    <t>If 1 --&gt; next section (Ages 15-64)  or section 5.3 (Ages 6-14 and 65+)</t>
  </si>
  <si>
    <t>Is the individual engaged in a craft-related job?</t>
  </si>
  <si>
    <t>What is the level of your skill?</t>
  </si>
  <si>
    <t xml:space="preserve">YEAR Dropdown menu {1930-2016}, don't know: 9998, N/A 9999
</t>
  </si>
  <si>
    <t>Age : {15-90, 98 if don't know, N/A 99}</t>
  </si>
  <si>
    <t xml:space="preserve">Age : {15-90, 98 if don't know, N/A 99}
</t>
  </si>
  <si>
    <t>YEAR Dropdown menu {1930-2016, 9998 if don't know, N/A 9999}</t>
  </si>
  <si>
    <t xml:space="preserve">                                                                                   1. Yes 
                                                                                   2. No 
                                                                                   98. DK</t>
  </si>
  <si>
    <t>Do you carry heavy stuff at your work?</t>
  </si>
  <si>
    <t>Do you operate any heavy machines at your work?</t>
  </si>
  <si>
    <t>Are you exposed to any of these?</t>
  </si>
  <si>
    <t xml:space="preserve">Dropdown menu
(1930-2016
Don't remember/don't know: 9998
</t>
  </si>
  <si>
    <t xml:space="preserve">Dropdown menu
(1930-2016
don't know: 9998
</t>
  </si>
  <si>
    <t>Sector of father's job when s/he was 15 years old? (If father died before individual reached 15, s/he should be asked about father's last work, if individual is under 15, ask about current father's status)</t>
  </si>
  <si>
    <t>Sector of mother's job when she/he 15 years of age ( If mother died before individual reached 15, s/he should be asked about mother's last work.  If individual is less than 15, ask about mother's current status)</t>
  </si>
  <si>
    <t>Skip pattern: If age&lt;15--&gt; next section</t>
  </si>
  <si>
    <t>If 1 &amp; age 15+--&gt; section 7. Job mobility
If 1 &amp; age&lt;15--&gt; section 12.1 information technology</t>
  </si>
  <si>
    <t>If 1 &amp; age 15+ --&gt; section 8.1 cost of marriage
If 1 &amp; age&lt;15--&gt; section 12.1 information technology</t>
  </si>
  <si>
    <t>After answering, If age 15+ --&gt; section 8.1 cost of marriage
If age&lt;15--&gt; section 12.1 information technology</t>
  </si>
  <si>
    <t>Apply to those who have ever worked who are 15+</t>
  </si>
  <si>
    <t>If age&lt;15, after answering --&gt; Section 10.1 earnings</t>
  </si>
  <si>
    <t>Do/did you receive your wages from work directly yourself?</t>
  </si>
  <si>
    <t>Numerical textbox {0-99}: 
|___|___|</t>
  </si>
  <si>
    <t>When did this marriage end (year)?</t>
  </si>
  <si>
    <t xml:space="preserve">
Select frequency first, then quanity. The text box should accept only numbers. If don't know, write 998
</t>
  </si>
  <si>
    <r>
      <rPr>
        <b/>
        <sz val="10"/>
        <rFont val="Calibri"/>
        <family val="2"/>
        <scheme val="minor"/>
      </rPr>
      <t xml:space="preserve">Dropdown menu:  First reason
</t>
    </r>
    <r>
      <rPr>
        <b/>
        <sz val="10"/>
        <rFont val="Calibri (Body)"/>
      </rPr>
      <t>Dropdown menu: second reason
Choices for the dropdown:</t>
    </r>
    <r>
      <rPr>
        <sz val="10"/>
        <rFont val="Calibri"/>
        <family val="2"/>
        <scheme val="minor"/>
      </rPr>
      <t xml:space="preserve">
1. vacation period in school
2. teacher was absent
3. mistreatment from teachers and collegeues 
4. bad weather
5. helping the family at work
6. helping the family at home
7. working outside family work
8. sick/ injured/ disability 
97. Other (specify) 
98. Don't know
99. not applicable (second reason only)</t>
    </r>
  </si>
  <si>
    <t xml:space="preserve">1. Dropdown:
1. Yes
2. No
98. Don't know
Sub-questions:
1. Marriage </t>
  </si>
  <si>
    <t>If 2 &amp; age 15+ --&gt; section 8.1 cost of marriage
If 2 &amp; age&lt;15--&gt; section 12.1 information technology</t>
  </si>
  <si>
    <t>Dropdown menus with options 1-12, 97, 98
Primary caregiver: 
Secondary caregiver:
1.  mother
2.  mother in law
3.  daughter
4.  sister
5.  grandmother
6.  nanny
7.  nursery
8. neighbors
9.  other relatives
10.  nursery school
11. husband
12. in school
97.  other (Specify)
98. Don't know
99. n/a (secondary caregiver only)</t>
  </si>
  <si>
    <t>If 2 or 98 --&gt; section 10.1</t>
  </si>
  <si>
    <t>Primary reason: 
Secondary reason: 
(Provide dropdown menus with the following options)
1. husband/fiance refused
2. father refused
3. another family member refused
4. no suitable jobs
5. no suitable wage
6. no jobs available at all
7. to take care of children
8. to take care of the children of other family members
9. don’t want to work
97.  other (Specify)
99. n/a (secondary reason only)</t>
  </si>
  <si>
    <r>
      <t xml:space="preserve">Housing Mobility </t>
    </r>
    <r>
      <rPr>
        <sz val="12"/>
        <rFont val="Calibri"/>
        <family val="2"/>
        <scheme val="minor"/>
      </rPr>
      <t>: Moving inside the same sub-district (qadaa') from one urban municipality to another or from one  rural area  to another are not included as moves. Likewise, a move that lasted less than 6 months does not count as a move nor does moving as a result of military service.</t>
    </r>
  </si>
  <si>
    <r>
      <t xml:space="preserve">Dropdown menus </t>
    </r>
    <r>
      <rPr>
        <u/>
        <sz val="12"/>
        <rFont val="Calibri"/>
        <family val="2"/>
        <scheme val="minor"/>
      </rPr>
      <t>(1900-2016)</t>
    </r>
    <r>
      <rPr>
        <sz val="12"/>
        <rFont val="Calibri"/>
        <family val="2"/>
        <scheme val="minor"/>
      </rPr>
      <t>, don't know 9998</t>
    </r>
  </si>
  <si>
    <t>1. Yes                                                                             2. No                                                                             98. Don't know</t>
  </si>
  <si>
    <t xml:space="preserve">What year did you start your education for the first time? (starting grade 1)
** the interviewer should select N/A in case the individual did not go to school at all. </t>
  </si>
  <si>
    <t>Occupation:</t>
  </si>
  <si>
    <t xml:space="preserve">Provide a textbox </t>
  </si>
  <si>
    <t>Text box</t>
  </si>
  <si>
    <t>Multiple Choice: 
1. No health insurance
2. Ministry of Health 
3. Royal Medical Services
4. University Hostpitals
5. UNRWA Hostpital 
6. Private health insurance
97. Other (Specifiy)
98. Don't know</t>
  </si>
  <si>
    <t>Dropdown Menu:
1. no available school
2. fees are too high 
3. school is too far
4. Poverty
5. family disintegration
6. Disease, disability
7. Difficulty of transportation
8. Marriage 
9. Look after the family
10. was not successful at school
11. individual not wanting to
12. Work
13. parents did not want to
14. Customs and Traditions
15. Violence/conflict/ absence of security
98. Don't know
97. other (specify)</t>
  </si>
  <si>
    <t xml:space="preserve">Primary Reason : (dropdown menu)
Secondary Reason: (dropdown menu)
*Dropdown menus include the following options:
1. Completed all stages of education 
2. Disease, disability
3. Poor family 
4. family disintegration
5. School is too far or not available 
6. Difficulty of transportation 
7. Marriage
8. had to help at home
9. Didn't do well at school
10. I did not want to finish
11. Work
12. High tuition costs
13. Pregnancy and giving birth 
14. maltreatment at school
15. repetitive failure  
16.  behavioural reasons (dismiss)
17. Violence/conflict/ absence of security
97. other (mention)
98. Don't know
99. n/a (secondary reason only)
</t>
  </si>
  <si>
    <r>
      <t xml:space="preserve">Degree </t>
    </r>
    <r>
      <rPr>
        <sz val="10"/>
        <rFont val="Calibri"/>
        <family val="2"/>
        <scheme val="minor"/>
      </rPr>
      <t xml:space="preserve">(dropdown menu with the following options):
1. Post-graduate diploma
2. Master's 
3. Doctorate
97. Other (specify)
98. Don't know
Two hierarchical dropdown menus:
Specialization (level 2) 
Specialization (level 5) </t>
    </r>
  </si>
  <si>
    <t>1. College Degree
2. Comperhensive Exam for Intermidate Diploma
3. Bachelor
97. Other (specify)
98.  Don't know           
Specialization, level 2: ______________ 
Specialization, level 5: ___________________</t>
  </si>
  <si>
    <t xml:space="preserve">Multiple Choice: 
1- Excellent
2. Very good
3. Good
4. Average
97. Other (Specify)
98. Don't know
</t>
  </si>
  <si>
    <t>1.  public (regular)
2.  private
97. Other (specify)
98. Don't Know</t>
  </si>
  <si>
    <t>1- general/academic 
2- vocational   
98. Don't know</t>
  </si>
  <si>
    <t>1. Sciences
2. Arts
3. Legal 
4. Management 
97. Other (Specify)
98. Don't know</t>
  </si>
  <si>
    <t>1. commercial 
2. nursing
3. manfacuring 
4. agricultural
5. electrical 
6. mechanical 
7. home economics
8. postal
9. hotel 
10. beauty 
11. sewing 
12. child education
13. health education
97. Other
98. don't know</t>
  </si>
  <si>
    <t>1.  public (regular)
2.  private
3. International organization (UNWRA)
97. Other (specify)
98. Don't Know</t>
  </si>
  <si>
    <t xml:space="preserve">
1. Everyday
2. Frequently 
3. Sometimes 
4. Rarely
5. No
98. Don't know
</t>
  </si>
  <si>
    <r>
      <t>Have you ever repeated any year of the basic or the seconday stage of your education?</t>
    </r>
    <r>
      <rPr>
        <sz val="10"/>
        <color theme="1"/>
        <rFont val="Calibri"/>
        <family val="2"/>
        <scheme val="minor"/>
      </rPr>
      <t xml:space="preserve"> </t>
    </r>
  </si>
  <si>
    <t xml:space="preserve">
1. Yes, private lessons
2. Yes, after school help groups
3. Yes, both
4. Neither
98. don't know
</t>
  </si>
  <si>
    <t xml:space="preserve">
1. Throughout the entire year
2. In the last three months of the year
3. In the last month of the year
4. Last two months of the year
5. Intermittently
6. During summer break
98. Don't know</t>
  </si>
  <si>
    <t>How much did your studies cost during the past academic year?</t>
  </si>
  <si>
    <t>|___||___|.|___|___|</t>
  </si>
  <si>
    <t>Have you participated in any employment during the past seven days?
(Even if he worked for only one hour)</t>
  </si>
  <si>
    <t xml:space="preserve">
1. Human Resource Personnel  
2. Public Sector Employee
3. Administrative Assistant
4. Data Entry
5. Bank Teller
6. Teacher
7. Customer Service
8. Indoor Sales
9. Telemarketing
10. Outdoor Sales
11. Waiter
12. Agricultural worker
13. Industrial worker
   </t>
  </si>
  <si>
    <t>Do you work in a fixed place or establishment?</t>
  </si>
  <si>
    <t>Economic Activity Level 1: ________________ 
Economic Activity Level 4: __________________
*Don't know = 98</t>
  </si>
  <si>
    <t>Occupation :
*Don't know = 98</t>
  </si>
  <si>
    <t>Level 1: dropdown menu with the generic economic activities.
Level 4: dropdown menu with more specific information.</t>
  </si>
  <si>
    <t>1.  member of household
2.  relative outside household
3.  neighbours/friends
4.  from same area
5.  acquaintance
6. no relationship
97. Other (specify)</t>
  </si>
  <si>
    <t>1.  individual project
2. Company of individuals
3.  Company with a limited responsibility  
4.  limited liability Company
5. Branch of a foreign company
97- Other (specify: _________)
98. don't know</t>
  </si>
  <si>
    <t>if don't know,998</t>
  </si>
  <si>
    <t>Type of Activity (level 1):
Type of Activity (level4):</t>
  </si>
  <si>
    <t xml:space="preserve"> 998 for "don't know"</t>
  </si>
  <si>
    <t>Economic Activity (level 1):
Economic Activity (level4):</t>
  </si>
  <si>
    <t>998 for "don't know"</t>
  </si>
  <si>
    <t>Economic Activity (level 1):
Economic Activity (level 4):</t>
  </si>
  <si>
    <t>7. other (textbox)</t>
  </si>
  <si>
    <t>1. Yes
2. No
98- D/K</t>
  </si>
  <si>
    <t>Have you used the internet through a computer/ tablet during the past 30 days?</t>
  </si>
  <si>
    <t>1. Post office (savings folder)
2. bank
3. In cash 
4. Gold 
5. Jewelery 
97. Other (specify)
98. Don't know</t>
  </si>
  <si>
    <t>Did you apply for any formal loans during the past 12 months?</t>
  </si>
  <si>
    <t>What was the financial insitutions that you borrowed (or try to borrow) from?</t>
  </si>
  <si>
    <t xml:space="preserve">How much did you borrow (or try to borrow) from each of these financial insitutions?
</t>
  </si>
  <si>
    <t>Primary source: 
Secondary source:
Dropdown menu with the following choices
1. Social security fund
2. bank
3. NGO's/charitable organization
4. Private Sector Companies
97. Other (specify)
98. Don't know
99. Not applicable (secondary source only)</t>
  </si>
  <si>
    <t>What was the size of installment payment in the past 30 days?</t>
  </si>
  <si>
    <t>Why did you borrow the money from individuals?</t>
  </si>
  <si>
    <t>Visit</t>
  </si>
  <si>
    <t>Result of the individual questionnaire</t>
  </si>
  <si>
    <t>First (_1)</t>
  </si>
  <si>
    <t>Second (_2)</t>
  </si>
  <si>
    <t>Third (_3)</t>
  </si>
  <si>
    <t>Visit Number</t>
  </si>
  <si>
    <t>Date of Visit</t>
  </si>
  <si>
    <t>First</t>
  </si>
  <si>
    <t>Day</t>
  </si>
  <si>
    <t>Month</t>
  </si>
  <si>
    <t>Year</t>
  </si>
  <si>
    <t>Second</t>
  </si>
  <si>
    <t>Third</t>
  </si>
  <si>
    <t>Hierarchical dropdown menu with list of economic activity if don't know,998</t>
  </si>
  <si>
    <t xml:space="preserve">1. Yes   
2. No    </t>
  </si>
  <si>
    <t>Chapter 11.0 Characteristics of Return Migrants</t>
  </si>
  <si>
    <t>Section 12.3 Gender Attitudes</t>
  </si>
  <si>
    <t>If 2 or 98 --&gt; section 12.3</t>
  </si>
  <si>
    <t>Section 12.4 Result of Visit</t>
  </si>
  <si>
    <t>What year did you complete or leave your education?</t>
  </si>
  <si>
    <t>Hierarchical (&amp; searchable) dropdown menus with all governates, districts,  subdistricts, localities in Jordan</t>
  </si>
  <si>
    <t>Governate: _______________________                                                          District: _________________________                                                                      Subdistrict: 
____________________
Locality:
 ____________________</t>
  </si>
  <si>
    <t>In which governate, district, subdistrict, and locality were you born?</t>
  </si>
  <si>
    <t>SKIPPED</t>
  </si>
  <si>
    <t>To which governate, district, subdistrict, and locality did you move?</t>
  </si>
  <si>
    <t>Governate: ______________
District: ________________
Subdistrict:___________________
Locality _________________
*Provide hierarchical dropdown menus
Don't know: 98</t>
  </si>
  <si>
    <t>What was your father’s main occupation when you were 15 years of age? (If father died before individual reached 15, s/he should be asked about father's last work, if individual is under 15, ask about current father's status)
Note: write 98 if DK</t>
  </si>
  <si>
    <t>What was your mother’s main occupation when you were 15 years of age? ( If mother died before individual reached 15, s/he should be asked about mother's last work.  If individual is less than 15, ask about mother's current status)
Note: write 98 if DK</t>
  </si>
  <si>
    <t>When you are ill or seeking health care advice, where do you usually go? (If multiple, list the one you rely on the most)</t>
  </si>
  <si>
    <t xml:space="preserve">
1. Public Community college
2. Private Community college/ international organizations
3. Public university
4. Private University
5. University Abroad
97. Other (Specify)
98. Don't know
</t>
  </si>
  <si>
    <t>How many years did you repeat at the basic level?</t>
  </si>
  <si>
    <t>2. Time spent (in hours and minutes)</t>
  </si>
  <si>
    <t>What is the minimum net monthly income you would need to accept a position in the informal sector? Note: the informal sector is jobs with neither social security nor a contract</t>
  </si>
  <si>
    <t>1. register in public employment offices/civil service bureau</t>
  </si>
  <si>
    <t>3. participate in competitive exam</t>
  </si>
  <si>
    <t xml:space="preserve">1. register in public employment offices/civil service bureau
2. register in private employment office
3. participate in competitive exam
4. send job application/CV to any agency
5. inquire at work location/asked to speak with the owner of the workplace
6. advertise employment inquiry in newspapers
7. search for an advertised job in newspapers or internet
8. apply for an advertised job in newspapers or internet
9. ask friends or relatives for help
10. wait at a location where workers gather daily
11. strive to start his/her own business
12. arrange financing to fund a private project
97. Others (Specify)
</t>
  </si>
  <si>
    <t>Are you a member of a trade union or league (Rabita)?</t>
  </si>
  <si>
    <t>Are any other workers in your firm members of trade unions or  leagues?</t>
  </si>
  <si>
    <t xml:space="preserve">a. Governorate
b. District
c. Sub-distirc
d. Locality
</t>
  </si>
  <si>
    <t>Dropdown list of governates in Jordan +"mobile" &amp; Dropdown list of districts in Jordan+ "Mobile"; include  "mobile" if work moves from place to place</t>
  </si>
  <si>
    <t>Occupation textbox:</t>
  </si>
  <si>
    <t>Occupation textbox</t>
  </si>
  <si>
    <t>How many times have you been promoted since you joined your current employment? Note: a promotion is a change in title</t>
  </si>
  <si>
    <t>1. Strongly disagree
2. Disagree
3. Neither agree nor disagree
4. Agree
5. Strongly agree</t>
  </si>
  <si>
    <t xml:space="preserve">1. Yes through an internet package
2. Yes, through WiFi
3. Yes, both    
4. No    </t>
  </si>
  <si>
    <t>Did you borrow money from any individuals?</t>
  </si>
  <si>
    <t>Who did you borrow from (individuals)? (Mention the two most important sources)</t>
  </si>
  <si>
    <t xml:space="preserve">When did you first arrive in Jordan for a period more than six months? </t>
  </si>
  <si>
    <t>Are you registered as a refugee?</t>
  </si>
  <si>
    <t>When did you register as a refugee?</t>
  </si>
  <si>
    <t>Do you have a ration card?</t>
  </si>
  <si>
    <t>Do you have food vouchers?</t>
  </si>
  <si>
    <t>Do you have a permit to work in Jordan?</t>
  </si>
  <si>
    <t>When did you acquire your work permit?</t>
  </si>
  <si>
    <t>Where is your spouse?</t>
  </si>
  <si>
    <t>Why is spouse not living with you?</t>
  </si>
  <si>
    <t>Did you have to move internally in [country of origin prior to Jordan] due to violence/conflict/absence of security before coming to Jordan?</t>
  </si>
  <si>
    <t>How many times did you have to move internally?</t>
  </si>
  <si>
    <t>When you left your home, was your hometown controlled by the rebels or the government?</t>
  </si>
  <si>
    <t>List of countries</t>
  </si>
  <si>
    <t>Numerical textbox 0-15, DK=98</t>
  </si>
  <si>
    <t>Ask only of those who give a response of violence/conflict/absence of security in one location of 2.1 personal biography</t>
  </si>
  <si>
    <t>How often did you eat three 'square meals' (full stomach meals) a day in the past 12 months (not a celebration/holiday)?</t>
  </si>
  <si>
    <t>In the last 12 months how often did you yourself skip entire meals due to scarcity of food?</t>
  </si>
  <si>
    <t>1. Never
2. Rarely (only 1-6 times this year)
3. Sometimes (7-12 times this year)
4. Often (a few times each month)
5. Mostly (most days/weeks)</t>
  </si>
  <si>
    <t>In the last 12 months how often did you yourself eat less food in a meal due to scarcity of food?</t>
  </si>
  <si>
    <t>1. Yes, divorce
2. Yes, widowhood 
 3. No 
 98. Don't know</t>
  </si>
  <si>
    <t>1. Inside
2. Outside   
 98. Don't know</t>
  </si>
  <si>
    <t>Chapter 11.2 Characteristics of In Migrants</t>
  </si>
  <si>
    <t>1. Rebels
2. Government</t>
  </si>
  <si>
    <t xml:space="preserve">How much did you borrow from each of these individuals? </t>
  </si>
  <si>
    <t>Did you spend time in the last 7 days doing any of the following activities?</t>
  </si>
  <si>
    <t xml:space="preserve">Primary Reason  (dropdown menu)
1. believe there are no jobs   
2.  tired of looking for jobs   
3.  employers prefer males to females in hiring and vise versa  
4.  do not know an effective way to look for a job   
5.  no suitable job   
6.  do not have the required experience   
7. lack of personal connections (wasta)   
8.  because of studying   
9.  do not need work   
10.  health conditions do not allow   
11.  family responsibilities   
12.  opposition of a family member   
97. Other (Specifiy)   
98. Don't know   </t>
  </si>
  <si>
    <t xml:space="preserve">
1. Yes
2. No
98. Don't Know 
</t>
  </si>
  <si>
    <t>1. 1 - 4 
2. 5 - 9 
3. 10 - 24 
4. 25 - 49 
5. 50 - 99
6. 100 or more
7. don't know, but very large
98. Don't know at all</t>
  </si>
  <si>
    <t>1.Yes
2. No
98. Do not know</t>
  </si>
  <si>
    <r>
      <rPr>
        <b/>
        <sz val="10"/>
        <color theme="1"/>
        <rFont val="Calibri"/>
        <family val="2"/>
        <scheme val="minor"/>
      </rPr>
      <t>Month:</t>
    </r>
    <r>
      <rPr>
        <sz val="10"/>
        <color theme="1"/>
        <rFont val="Calibri"/>
        <family val="2"/>
        <scheme val="minor"/>
      </rPr>
      <t xml:space="preserve"> (dropdown menu from Jan-Dec; don't know=98, not applicable=99)                                                                                                                      </t>
    </r>
    <r>
      <rPr>
        <b/>
        <sz val="10"/>
        <color theme="1"/>
        <rFont val="Calibri"/>
        <family val="2"/>
        <scheme val="minor"/>
      </rPr>
      <t xml:space="preserve">Year: </t>
    </r>
    <r>
      <rPr>
        <sz val="10"/>
        <color theme="1"/>
        <rFont val="Calibri"/>
        <family val="2"/>
        <scheme val="minor"/>
      </rPr>
      <t>(dropdown menu from 1930-2016; don't know=9998, not applicable=9999)</t>
    </r>
  </si>
  <si>
    <t>1. Had income
2. Full-time student
3. Retired under 65
4. Disabled
5. Vacation (without salary)
6. Older than 65 years of age
97. Other
98. Don't know</t>
  </si>
  <si>
    <t>Q
1. purchasing major household item (refrigerator, stove, furniture)
2.  Making household purchases for daily needs
3. Visits to family, friends or relatives
4. Types of daily food (cooking for the day)
5. Going to the doctor for treatment
6. Buying personal clothes
7. Taking one of the children to the doctor
8. Sending children to school on daily basis
9. Buying clothes for children</t>
  </si>
  <si>
    <t xml:space="preserve">Dropdown menu with the options (1-9, 98, 99) in this column for each Q1-9 in column Q:
1. You alone    
2. Father    
3. Mother    
4. You, your father, and your mother jointly    
5. Father and mother jointly    
6. Grandfather and grandmother    
7. Children    
8. One of the brothers or sisters  
9. Others  
98. Don't know    
99. Not applicable    </t>
  </si>
  <si>
    <t>Pay Period (Dropdown menu with 1-6)
1. Daily
2. Weekly
3. Monthly
4. Every 3 months
5. Annually
6. Not paid
98. D/K</t>
  </si>
  <si>
    <r>
      <t xml:space="preserve">Average remittances in dinars: |___|___|___|___|___
*99998 if don't know
</t>
    </r>
    <r>
      <rPr>
        <b/>
        <u/>
        <sz val="10"/>
        <rFont val="Calibri"/>
        <family val="2"/>
        <scheme val="minor"/>
      </rPr>
      <t>*Note to programmer:</t>
    </r>
    <r>
      <rPr>
        <sz val="10"/>
        <rFont val="Calibri"/>
        <family val="2"/>
        <scheme val="minor"/>
      </rPr>
      <t xml:space="preserve"> In case of only one migration, leave "last migration" empty</t>
    </r>
  </si>
  <si>
    <r>
      <t xml:space="preserve">Average remittances in dinars: |___|___|___|___|___
*99998 if don't know
</t>
    </r>
    <r>
      <rPr>
        <b/>
        <u/>
        <sz val="10"/>
        <rFont val="Calibri"/>
        <family val="2"/>
        <scheme val="minor"/>
      </rPr>
      <t xml:space="preserve">*Note to programmer: </t>
    </r>
    <r>
      <rPr>
        <sz val="10"/>
        <rFont val="Calibri"/>
        <family val="2"/>
        <scheme val="minor"/>
      </rPr>
      <t>In case of only one migration, leave "last migration" empty</t>
    </r>
  </si>
  <si>
    <t>1. Relatives
2. Friends/acquaintances
3. Employer
4. Business contact or associate
5. Employment agency
6. Migrant community / association
7.Embassy of country of nationality in destination country
8. No one
98. Don't know
97. Other (specify)</t>
  </si>
  <si>
    <t>1. Yes
2. No
99. N/A</t>
  </si>
  <si>
    <t>"Dropdown menu with the following options:                  
1. Work                             
2. Education                           
3. Marriage                            
4. Accompanying a family member                              
 5. Reasons pertaining to housing (specify textbox)
6. Fleeing violence/persecution or for security
97. Other (specify)                                 
*If 97, provide textbox  "</t>
  </si>
  <si>
    <t xml:space="preserve">
After answering, if =4--&gt;",A15)</t>
  </si>
  <si>
    <t>First Purpose   
Second Purpose   
Third Purpose   
(Dropdown menus with the following options:)   
1. Work   
2. Education, Studies   
3. News and information   
4. To find a job   
5. Entertainment   
6. To socialize/communicate with friends and family   
97. Other (specify)   
98. Don't know   
99. N/A (second and third purpose only)</t>
  </si>
  <si>
    <t>Primary source
Secondary Source
1. Yes, Interest
2. Yes, Fees
3. Yes, Interest and fees
4. No
98. don't know</t>
  </si>
  <si>
    <t>1. Almost everyday (3 meals each day)
2. Often (3 at least a few times each week)
3. Sometimes (3 per day 7-12 times this year)
4. Rarely (3 per day only 1-6 times this year)
5. Never</t>
  </si>
  <si>
    <t xml:space="preserve">1. Yes
2. No
99. N/A (Do not work) </t>
  </si>
  <si>
    <t>Apply to all individuals who worked during the past three months 15+</t>
  </si>
  <si>
    <t>Apply to all women 15-59 years old
age 15-59 in Q206, sex of 2 in Q204</t>
  </si>
  <si>
    <t>Apply to ages 15+ (based on Q206)</t>
  </si>
  <si>
    <t xml:space="preserve">First disease: 
Second Disease:
Third Disease:
Provide three Dropdown Menus with the following choices:
1.  High blood pressure
2. Arthritis
3. Diabetes
4. Bronchial asthma
5. Chronic bronchitis
6. Ulcer
7. Mental Health
8. Multiple sclerosis
9. Anemia
10. Malignant tumor
11.Hepatitis (Virus C)
12. Chronic diarrhea
97.Other (Specify)
98. Don't know
99. N/A (Second and third disease only)
</t>
  </si>
  <si>
    <t>Number of the Individual in the household in JLMPS 2016 from roster list</t>
  </si>
  <si>
    <t>1- Includes 2010 members
2-Refresher of 2016</t>
  </si>
  <si>
    <t>Cluster number and household # in cluster</t>
  </si>
  <si>
    <t>Generate and display hhid</t>
  </si>
  <si>
    <t>"1 - Male
2 - Female"</t>
  </si>
  <si>
    <t>Birth Date by Month and Year</t>
  </si>
  <si>
    <t>Dropdown menus:                                                 
Month {1 - 12, 98 if don't know}                          
Year {1900-2016, 9998 if don't know}</t>
  </si>
  <si>
    <t xml:space="preserve">Nationality                                                            </t>
  </si>
  <si>
    <t xml:space="preserve">Provide dropdown menu of nationalities </t>
  </si>
  <si>
    <t xml:space="preserve">Dropdown menu                                                      
1. Yes 
2. No
Enumeration line number: |___|___|              </t>
  </si>
  <si>
    <t xml:space="preserve">Does the individual live with the family all the time? </t>
  </si>
  <si>
    <t>Dropdown menu                                                      
1. Yes 
2. No</t>
  </si>
  <si>
    <t xml:space="preserve">Does the individual stay over at least one time a week?                                                                       </t>
  </si>
  <si>
    <t>What is the individual's martial status</t>
  </si>
  <si>
    <t>1. Single*
2. Married
3. Divorced*
4. Widow(er) *
5. Separated*</t>
  </si>
  <si>
    <t>Does the spouse live with the family? *if the answer is yes, write the line number of the spouse</t>
  </si>
  <si>
    <t>"Dropdown menu                                                      
1. Yes 
2. No
Spouse's line number: |___|___|                                          "</t>
  </si>
  <si>
    <t>2. Individual Questionnaire for all individuals</t>
  </si>
  <si>
    <t>"Does the father live in the same housing?                                           
*if the answer is yes, write the line number of the father 
"</t>
  </si>
  <si>
    <t xml:space="preserve">Does the mother live in the same housing?                                          
*if the answer is yes, write the line number of the mother
</t>
  </si>
  <si>
    <t>"Dropdown menu                                                      
1. Yes 
2. No 
Father's line number: |___|___|                                         "</t>
  </si>
  <si>
    <t xml:space="preserve">Dropdown menu                                                      
1. Yes 
2. No 
Mother's line number: |___|___|                                         </t>
  </si>
  <si>
    <t>Date of birth [auto-populate from 205 and don't display]</t>
  </si>
  <si>
    <t>Age [auto-populate from 206 and don't display]</t>
  </si>
  <si>
    <t>Does this individual's father live in the same household? [auto-populate from 213]</t>
  </si>
  <si>
    <t>Enter father's line number [auto-populate from 213]</t>
  </si>
  <si>
    <t>Does this individual's mother live in the same household? [autopopulate from 214]</t>
  </si>
  <si>
    <t>Enter mother's line number [autopopulate from 214]</t>
  </si>
  <si>
    <t>2.1 Individual's Personal Biography Ages 6+ based on Q206</t>
  </si>
  <si>
    <r>
      <t xml:space="preserve">Section 2.2 Father's Characteristics </t>
    </r>
    <r>
      <rPr>
        <sz val="12"/>
        <color theme="1"/>
        <rFont val="Calibri"/>
        <family val="2"/>
        <charset val="134"/>
        <scheme val="minor"/>
      </rPr>
      <t>Ages 6+ based on Q206</t>
    </r>
  </si>
  <si>
    <r>
      <t xml:space="preserve">Section 2.3 Mother's Characteristics </t>
    </r>
    <r>
      <rPr>
        <sz val="12"/>
        <color theme="1"/>
        <rFont val="Calibri"/>
        <family val="2"/>
        <charset val="134"/>
        <scheme val="minor"/>
      </rPr>
      <t>Ages 6+ based on Q206</t>
    </r>
  </si>
  <si>
    <t>Ages 6+ based on Q206</t>
  </si>
  <si>
    <t>Section 3. Education Ages 6+ based on Q206</t>
  </si>
  <si>
    <t>a. Was the individual a member of the household in enumeration (when you were visited in June 2016)?  
b. If yes, write down name and line number of the individual in the household in enumeration [list will be given]</t>
  </si>
  <si>
    <t>Dropdown menu, (1-7), don't know = 98</t>
  </si>
  <si>
    <t>What is the total value of contents of the home: appliances, furniture, bedroom, clothes, kitchenware,  china, cutlery,; pillows, mattresses, blankets, linens, and other covers; carpets, rugs, mats, other floor cover; food supplies etc.?</t>
  </si>
  <si>
    <t>Skipped</t>
  </si>
  <si>
    <t>What is the total value of constructing or accquiring the dwelling, including key money or initial cost of acquiring rentals, construction/repairs/plumbing/wiring/windows/walls/floors/ceiings… etc.?</t>
  </si>
  <si>
    <t>What is the percentage of bride/groom/bride's family/groom's family contribution to the total value of housing and contents of the house for marriage?</t>
  </si>
  <si>
    <t>Does your job require any techhnical skills?</t>
  </si>
  <si>
    <t>Apply to all ever married individuals irrespective of sex , Ages 15-59 
Marital status in household questionnaire of 2,3, 4, or 5 in Q211 and age 15-59 in Q206</t>
  </si>
  <si>
    <t>Apply to all women who are ever-married, ages 15-59. 
Marital status in household questionnaire of 2,3, 4, or 5 in Q211 and age 15-59 in Q206, sex of 2 in Q204
Single women move to section 8.3, men move to section 10.1</t>
  </si>
  <si>
    <t>(For individuals ages 12 and over (check Q206))
If 1 3,4, or 5--&gt;213</t>
  </si>
  <si>
    <t>1. Owner
2. Renter
3. Free residence in government owned dwelling
4. Free residence in employer owned/rented dwelling
5. in kind/gift
97. Other (specify)
98. Don't know</t>
  </si>
  <si>
    <t>What is/was the primary use of your labor income?</t>
  </si>
  <si>
    <t>1. Done
2. Partially Done
3. Refused (end of interview)</t>
  </si>
  <si>
    <t>Are you living/did you live in a refugee camp?</t>
  </si>
  <si>
    <t>1. Yes, currently
2. Yes, previously, in Jordan
3. Yes, previously, outside Jordan 
4. Not ever</t>
  </si>
  <si>
    <t>Have you ever worked for more than 6 months consecutively or are currently working?</t>
  </si>
  <si>
    <t>When you worked for the first time for longer than six months, were you in school? (If currently working for the first time and worked for &lt;6 months ask about current position)</t>
  </si>
  <si>
    <r>
      <rPr>
        <b/>
        <sz val="12"/>
        <rFont val="Arial"/>
        <family val="2"/>
      </rPr>
      <t>First Job</t>
    </r>
    <r>
      <rPr>
        <sz val="12"/>
        <rFont val="Arial"/>
        <family val="2"/>
      </rPr>
      <t xml:space="preserve">  (after leaving school for the first time, for more than six months) (If currently working for the first time and worked for &lt;6 months ask about current position)</t>
    </r>
  </si>
  <si>
    <t>1. Public/government                     
2. Private
4.  Outside Jordan           
98. Don't know</t>
  </si>
  <si>
    <t>1. Yes
2. No
3. Unable to answer for self</t>
  </si>
  <si>
    <t>Dropdown menu: {1-15}</t>
  </si>
  <si>
    <t>1.  apprentice
2.  assistant
3.  craftsman
98. Don't know</t>
  </si>
  <si>
    <t>Interviewers: "Earnings refer to three months period ending with the last pay period for which the worker was actually paid" 
Remind interviewees that: "All the information collected in this questionnaire is for purely statistical purposes and is not for any other purpose. It is considered confidential under The Provisional Statsitics Law, #8, of 2003.*"</t>
  </si>
  <si>
    <t>Wage: ________________                                               If "don't know", write 9998; if not applicable, write 9999, If the individual does not want to answer, first ask for an approximate amount. If the individual is unwilling to give an approximate amount, use 9996</t>
  </si>
  <si>
    <t>Value in pay period
|___|___|___|___|
Write 9998 if D/k
If the individual does not want to answer, first ask for an approximate amount. If the individual is unwilling to give an approximate amount, use 9996</t>
  </si>
  <si>
    <t>For regular workers: What is the net amount received in each of the following categories from your primary work in the past three months? 
*Notes: 
1. If the individual did not obtain anything, write 0. If the individual does not remember the details, write the total wage (of primary employment). 
2. If the individual made more than 100,000 dinar, write 99999. 
3. If the individual does not know, write 99998
4. If the individual does not want to answer, first ask for an approximate amount. If the individual is unwilling to give an approximate amount, use 99996</t>
  </si>
  <si>
    <t>Dinars/month: |___|___|___|___|___
*Write 99998 if don't know
 If the individual does not want to answer, first ask for an approximate amount. If the individual is unwilling to give an approximate amount, use 99996</t>
  </si>
  <si>
    <r>
      <t xml:space="preserve">Dinars/month: |___|___|___|___|___
*Write 99998 if don't know
</t>
    </r>
    <r>
      <rPr>
        <b/>
        <u/>
        <sz val="10"/>
        <rFont val="Calibri"/>
        <family val="2"/>
        <scheme val="minor"/>
      </rPr>
      <t xml:space="preserve">* Note to programmer : </t>
    </r>
    <r>
      <rPr>
        <sz val="10"/>
        <rFont val="Calibri"/>
        <family val="2"/>
        <scheme val="minor"/>
      </rPr>
      <t>In case of only one migration, leave "last migration" empty
 If the individual does not want to answer, first ask for an approximate amount. If the individual is unwilling to give an approximate amount, use 99996</t>
    </r>
  </si>
  <si>
    <t>Dinars/month: |___|___|___|___|___
*Write 99998 if don't know
 If the individual does not want to answer, first ask for an approximate amount. If the individual is unwilling to give an approximate amount, use 99996</t>
  </si>
  <si>
    <t>Is this individual from a refresher household or one including 2010 members?</t>
  </si>
  <si>
    <r>
      <rPr>
        <b/>
        <u/>
        <sz val="10"/>
        <rFont val="Calibri"/>
        <family val="2"/>
        <scheme val="minor"/>
      </rPr>
      <t xml:space="preserve">Validation: </t>
    </r>
    <r>
      <rPr>
        <sz val="10"/>
        <rFont val="Calibri"/>
        <family val="2"/>
        <scheme val="minor"/>
      </rPr>
      <t xml:space="preserve">
Once the person picks an answer, it should disappear from the following dropdown menus. 
If 97, provide textbox
99 available only for second and third disease</t>
    </r>
  </si>
  <si>
    <t xml:space="preserve">                                                  
                                                       1. Yes
                                                      2. No
                                                      98. DK
1. Dust and Fumes  
2. Fire or Fuel
3. Loud noise and vibrations.
4. Extrem High Heat/ Extrem Low Heat
5. High Risk Equipments
6. Work underground.
7. Working in Sea / River
8. Working at a dark place
9. Insufficient ventilation / smelly place
10. Chemicals / pesticides
11. Explosives (firecrackers)
12. the bow for a long time
13. No Toilets
97. Other things against the security and safety measures (specify):
</t>
  </si>
</sst>
</file>

<file path=xl/styles.xml><?xml version="1.0" encoding="utf-8"?>
<styleSheet xmlns="http://schemas.openxmlformats.org/spreadsheetml/2006/main" xmlns:mc="http://schemas.openxmlformats.org/markup-compatibility/2006" xmlns:x14ac="http://schemas.microsoft.com/office/spreadsheetml/2009/9/ac" mc:Ignorable="x14ac">
  <fonts count="53" x14ac:knownFonts="1">
    <font>
      <sz val="11"/>
      <color theme="1"/>
      <name val="Calibri"/>
      <family val="2"/>
      <scheme val="minor"/>
    </font>
    <font>
      <sz val="12"/>
      <color theme="1"/>
      <name val="Calibri"/>
      <family val="2"/>
      <charset val="134"/>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b/>
      <sz val="10"/>
      <name val="Arial"/>
      <family val="2"/>
    </font>
    <font>
      <u/>
      <sz val="10"/>
      <name val="Arial"/>
      <family val="2"/>
    </font>
    <font>
      <b/>
      <u/>
      <sz val="10"/>
      <name val="Arial"/>
      <family val="2"/>
    </font>
    <font>
      <b/>
      <sz val="14"/>
      <name val="Arial"/>
      <family val="2"/>
    </font>
    <font>
      <sz val="10"/>
      <color indexed="10"/>
      <name val="Arial"/>
      <family val="2"/>
    </font>
    <font>
      <sz val="10"/>
      <name val="Arial"/>
      <family val="2"/>
    </font>
    <font>
      <sz val="11"/>
      <name val="Calibri"/>
      <family val="2"/>
    </font>
    <font>
      <b/>
      <sz val="11"/>
      <color indexed="8"/>
      <name val="Calibri"/>
      <family val="2"/>
    </font>
    <font>
      <sz val="8"/>
      <name val="Verdana"/>
      <family val="2"/>
    </font>
    <font>
      <sz val="8"/>
      <name val="Calibri"/>
      <family val="2"/>
    </font>
    <font>
      <sz val="10"/>
      <name val="Arial"/>
      <family val="2"/>
    </font>
    <font>
      <b/>
      <sz val="12"/>
      <name val="Arial"/>
      <family val="2"/>
    </font>
    <font>
      <sz val="12"/>
      <name val="Arial"/>
      <family val="2"/>
    </font>
    <font>
      <b/>
      <sz val="10"/>
      <color theme="1"/>
      <name val="Calibri"/>
      <family val="2"/>
      <scheme val="minor"/>
    </font>
    <font>
      <u/>
      <sz val="11"/>
      <color theme="10"/>
      <name val="Calibri"/>
      <family val="2"/>
      <scheme val="minor"/>
    </font>
    <font>
      <u/>
      <sz val="11"/>
      <color theme="11"/>
      <name val="Calibri"/>
      <family val="2"/>
      <scheme val="minor"/>
    </font>
    <font>
      <sz val="11"/>
      <name val="Calibri"/>
      <family val="2"/>
      <scheme val="minor"/>
    </font>
    <font>
      <sz val="11"/>
      <color rgb="FF000000"/>
      <name val="Calibri"/>
      <family val="2"/>
      <scheme val="minor"/>
    </font>
    <font>
      <sz val="10"/>
      <color theme="1"/>
      <name val="Arial"/>
      <family val="2"/>
    </font>
    <font>
      <b/>
      <sz val="11"/>
      <color theme="1"/>
      <name val="Calibri"/>
      <family val="2"/>
      <scheme val="minor"/>
    </font>
    <font>
      <b/>
      <sz val="10"/>
      <color theme="1"/>
      <name val="Arial"/>
      <family val="2"/>
    </font>
    <font>
      <b/>
      <sz val="11"/>
      <name val="Arial"/>
      <family val="2"/>
    </font>
    <font>
      <sz val="11"/>
      <name val="Arial"/>
      <family val="2"/>
    </font>
    <font>
      <sz val="10"/>
      <color theme="1"/>
      <name val="Calibri"/>
      <family val="2"/>
      <scheme val="minor"/>
    </font>
    <font>
      <sz val="10"/>
      <color rgb="FF161616"/>
      <name val="TimesNewRomanPSMT"/>
    </font>
    <font>
      <sz val="11"/>
      <color theme="1"/>
      <name val="Calibri"/>
      <family val="2"/>
      <scheme val="minor"/>
    </font>
    <font>
      <sz val="10"/>
      <name val="Calibri"/>
      <family val="2"/>
      <scheme val="minor"/>
    </font>
    <font>
      <b/>
      <sz val="12"/>
      <color theme="1"/>
      <name val="Calibri"/>
      <family val="2"/>
      <scheme val="minor"/>
    </font>
    <font>
      <b/>
      <sz val="10"/>
      <name val="Calibri"/>
      <family val="2"/>
      <scheme val="minor"/>
    </font>
    <font>
      <sz val="12"/>
      <name val="Calibri"/>
      <family val="2"/>
      <scheme val="minor"/>
    </font>
    <font>
      <b/>
      <sz val="12"/>
      <name val="Calibri"/>
      <family val="2"/>
      <scheme val="minor"/>
    </font>
    <font>
      <b/>
      <u/>
      <sz val="10"/>
      <name val="Calibri"/>
      <family val="2"/>
      <scheme val="minor"/>
    </font>
    <font>
      <sz val="10"/>
      <color rgb="FFFF0000"/>
      <name val="Calibri"/>
      <family val="2"/>
      <scheme val="minor"/>
    </font>
    <font>
      <sz val="12"/>
      <color rgb="FF181717"/>
      <name val="Calibri"/>
      <family val="2"/>
      <scheme val="minor"/>
    </font>
    <font>
      <sz val="11"/>
      <color indexed="8"/>
      <name val="Calibri"/>
      <family val="2"/>
      <scheme val="minor"/>
    </font>
    <font>
      <b/>
      <sz val="10"/>
      <color rgb="FFFF0000"/>
      <name val="Calibri"/>
      <family val="2"/>
      <scheme val="minor"/>
    </font>
    <font>
      <b/>
      <sz val="14"/>
      <color theme="1"/>
      <name val="Calibri"/>
      <family val="2"/>
      <scheme val="minor"/>
    </font>
    <font>
      <b/>
      <sz val="14"/>
      <name val="Calibri"/>
      <family val="2"/>
      <scheme val="minor"/>
    </font>
    <font>
      <b/>
      <sz val="11"/>
      <name val="Calibri"/>
      <family val="2"/>
      <scheme val="minor"/>
    </font>
    <font>
      <u/>
      <sz val="10"/>
      <name val="Calibri"/>
      <family val="2"/>
      <scheme val="minor"/>
    </font>
    <font>
      <b/>
      <sz val="10"/>
      <name val="Calibri (Body)"/>
    </font>
    <font>
      <sz val="8"/>
      <name val="Calibri"/>
      <family val="2"/>
      <scheme val="minor"/>
    </font>
    <font>
      <b/>
      <u/>
      <sz val="12"/>
      <name val="Calibri"/>
      <family val="2"/>
      <scheme val="minor"/>
    </font>
    <font>
      <u/>
      <sz val="12"/>
      <name val="Calibri"/>
      <family val="2"/>
      <scheme val="minor"/>
    </font>
    <font>
      <b/>
      <sz val="11"/>
      <color theme="1"/>
      <name val="Arial"/>
      <family val="2"/>
    </font>
    <font>
      <sz val="11"/>
      <color theme="1"/>
      <name val="Arial"/>
      <family val="2"/>
    </font>
  </fonts>
  <fills count="4">
    <fill>
      <patternFill patternType="none"/>
    </fill>
    <fill>
      <patternFill patternType="gray125"/>
    </fill>
    <fill>
      <patternFill patternType="solid">
        <fgColor theme="0"/>
        <bgColor indexed="64"/>
      </patternFill>
    </fill>
    <fill>
      <patternFill patternType="solid">
        <fgColor theme="4" tint="0.39997558519241921"/>
        <bgColor indexed="64"/>
      </patternFill>
    </fill>
  </fills>
  <borders count="45">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right style="thin">
        <color auto="1"/>
      </right>
      <top/>
      <bottom/>
      <diagonal/>
    </border>
    <border>
      <left style="thin">
        <color auto="1"/>
      </left>
      <right/>
      <top/>
      <bottom/>
      <diagonal/>
    </border>
    <border>
      <left style="thin">
        <color auto="1"/>
      </left>
      <right style="thin">
        <color auto="1"/>
      </right>
      <top style="thin">
        <color auto="1"/>
      </top>
      <bottom/>
      <diagonal/>
    </border>
    <border>
      <left/>
      <right/>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right/>
      <top style="medium">
        <color auto="1"/>
      </top>
      <bottom/>
      <diagonal/>
    </border>
    <border>
      <left/>
      <right style="medium">
        <color auto="1"/>
      </right>
      <top style="medium">
        <color auto="1"/>
      </top>
      <bottom/>
      <diagonal/>
    </border>
    <border>
      <left style="thin">
        <color auto="1"/>
      </left>
      <right/>
      <top/>
      <bottom style="thin">
        <color auto="1"/>
      </bottom>
      <diagonal/>
    </border>
    <border>
      <left style="medium">
        <color auto="1"/>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thin">
        <color auto="1"/>
      </right>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rgb="FF181717"/>
      </left>
      <right style="medium">
        <color rgb="FF181717"/>
      </right>
      <top style="medium">
        <color rgb="FF181717"/>
      </top>
      <bottom style="medium">
        <color rgb="FF181717"/>
      </bottom>
      <diagonal/>
    </border>
    <border>
      <left style="medium">
        <color auto="1"/>
      </left>
      <right style="thin">
        <color auto="1"/>
      </right>
      <top style="medium">
        <color auto="1"/>
      </top>
      <bottom/>
      <diagonal/>
    </border>
    <border>
      <left style="thin">
        <color auto="1"/>
      </left>
      <right style="medium">
        <color auto="1"/>
      </right>
      <top style="thin">
        <color auto="1"/>
      </top>
      <bottom/>
      <diagonal/>
    </border>
    <border>
      <left style="thin">
        <color auto="1"/>
      </left>
      <right style="thin">
        <color auto="1"/>
      </right>
      <top style="medium">
        <color auto="1"/>
      </top>
      <bottom/>
      <diagonal/>
    </border>
    <border>
      <left style="thin">
        <color auto="1"/>
      </left>
      <right style="medium">
        <color auto="1"/>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diagonal/>
    </border>
    <border>
      <left style="medium">
        <color auto="1"/>
      </left>
      <right/>
      <top style="medium">
        <color auto="1"/>
      </top>
      <bottom/>
      <diagonal/>
    </border>
    <border>
      <left style="medium">
        <color auto="1"/>
      </left>
      <right/>
      <top/>
      <bottom style="medium">
        <color auto="1"/>
      </bottom>
      <diagonal/>
    </border>
    <border>
      <left/>
      <right style="medium">
        <color auto="1"/>
      </right>
      <top/>
      <bottom/>
      <diagonal/>
    </border>
    <border>
      <left/>
      <right style="medium">
        <color auto="1"/>
      </right>
      <top/>
      <bottom style="medium">
        <color auto="1"/>
      </bottom>
      <diagonal/>
    </border>
    <border>
      <left style="thin">
        <color auto="1"/>
      </left>
      <right/>
      <top style="thin">
        <color auto="1"/>
      </top>
      <bottom style="medium">
        <color auto="1"/>
      </bottom>
      <diagonal/>
    </border>
    <border>
      <left/>
      <right/>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s>
  <cellStyleXfs count="1444">
    <xf numFmtId="0" fontId="0" fillId="0" borderId="0"/>
    <xf numFmtId="0" fontId="6" fillId="0" borderId="0"/>
    <xf numFmtId="0" fontId="6" fillId="0" borderId="0"/>
    <xf numFmtId="0" fontId="12" fillId="0" borderId="0"/>
    <xf numFmtId="0" fontId="6" fillId="0" borderId="0"/>
    <xf numFmtId="0" fontId="17" fillId="0" borderId="0"/>
    <xf numFmtId="0" fontId="6" fillId="0" borderId="0"/>
    <xf numFmtId="0" fontId="6" fillId="0" borderId="0"/>
    <xf numFmtId="0" fontId="6" fillId="0" borderId="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6" fillId="0" borderId="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1" fillId="0" borderId="0" applyNumberFormat="0" applyFill="0" applyBorder="0" applyAlignment="0" applyProtection="0"/>
    <xf numFmtId="0" fontId="22" fillId="0" borderId="0" applyNumberFormat="0" applyFill="0" applyBorder="0" applyAlignment="0" applyProtection="0"/>
  </cellStyleXfs>
  <cellXfs count="1093">
    <xf numFmtId="0" fontId="0" fillId="0" borderId="0" xfId="0"/>
    <xf numFmtId="0" fontId="6" fillId="0" borderId="0" xfId="1"/>
    <xf numFmtId="0" fontId="6" fillId="0" borderId="0" xfId="1" applyAlignment="1">
      <alignment horizontal="left"/>
    </xf>
    <xf numFmtId="0" fontId="7" fillId="0" borderId="0" xfId="1" applyFont="1" applyAlignment="1">
      <alignment horizontal="left"/>
    </xf>
    <xf numFmtId="0" fontId="6" fillId="0" borderId="2" xfId="1" applyBorder="1" applyAlignment="1">
      <alignment horizontal="left" vertical="top" wrapText="1"/>
    </xf>
    <xf numFmtId="0" fontId="12" fillId="0" borderId="0" xfId="3" applyAlignment="1"/>
    <xf numFmtId="0" fontId="7" fillId="0" borderId="0" xfId="3" applyFont="1" applyBorder="1" applyAlignment="1">
      <alignment horizontal="left"/>
    </xf>
    <xf numFmtId="0" fontId="12" fillId="0" borderId="0" xfId="3" applyBorder="1" applyAlignment="1">
      <alignment horizontal="left"/>
    </xf>
    <xf numFmtId="0" fontId="12" fillId="0" borderId="0" xfId="3" applyAlignment="1">
      <alignment horizontal="left"/>
    </xf>
    <xf numFmtId="0" fontId="7" fillId="0" borderId="0" xfId="3" applyFont="1" applyAlignment="1">
      <alignment horizontal="left"/>
    </xf>
    <xf numFmtId="0" fontId="12" fillId="0" borderId="0" xfId="3" applyAlignment="1">
      <alignment horizontal="center"/>
    </xf>
    <xf numFmtId="0" fontId="6" fillId="0" borderId="0" xfId="1" applyFont="1" applyAlignment="1">
      <alignment horizontal="left"/>
    </xf>
    <xf numFmtId="0" fontId="12" fillId="0" borderId="0" xfId="3" applyAlignment="1">
      <alignment horizontal="right"/>
    </xf>
    <xf numFmtId="0" fontId="12" fillId="0" borderId="0" xfId="3" applyFont="1" applyAlignment="1">
      <alignment horizontal="right"/>
    </xf>
    <xf numFmtId="0" fontId="7" fillId="0" borderId="0" xfId="4" applyFont="1" applyAlignment="1"/>
    <xf numFmtId="0" fontId="6" fillId="0" borderId="0" xfId="4" applyAlignment="1"/>
    <xf numFmtId="0" fontId="7" fillId="0" borderId="0" xfId="4" applyFont="1" applyBorder="1" applyAlignment="1">
      <alignment horizontal="left"/>
    </xf>
    <xf numFmtId="0" fontId="7" fillId="0" borderId="0" xfId="4" applyFont="1" applyBorder="1" applyAlignment="1">
      <alignment horizontal="center"/>
    </xf>
    <xf numFmtId="0" fontId="6" fillId="0" borderId="0" xfId="2"/>
    <xf numFmtId="0" fontId="6" fillId="0" borderId="0" xfId="2" applyBorder="1" applyAlignment="1">
      <alignment horizontal="left"/>
    </xf>
    <xf numFmtId="0" fontId="6" fillId="0" borderId="0" xfId="1" applyFont="1" applyBorder="1" applyAlignment="1">
      <alignment horizontal="left"/>
    </xf>
    <xf numFmtId="0" fontId="7" fillId="0" borderId="0" xfId="4" applyFont="1" applyBorder="1" applyAlignment="1"/>
    <xf numFmtId="0" fontId="6" fillId="0" borderId="0" xfId="4" applyBorder="1" applyAlignment="1"/>
    <xf numFmtId="0" fontId="6" fillId="0" borderId="0" xfId="4" applyFont="1" applyAlignment="1">
      <alignment horizontal="left"/>
    </xf>
    <xf numFmtId="0" fontId="6" fillId="0" borderId="0" xfId="4" applyFont="1" applyAlignment="1">
      <alignment horizontal="left" vertical="top" wrapText="1"/>
    </xf>
    <xf numFmtId="0" fontId="6" fillId="0" borderId="0" xfId="4" applyFont="1" applyBorder="1" applyAlignment="1">
      <alignment horizontal="left" wrapText="1"/>
    </xf>
    <xf numFmtId="0" fontId="6" fillId="0" borderId="0" xfId="4" applyFont="1" applyAlignment="1">
      <alignment horizontal="left" wrapText="1"/>
    </xf>
    <xf numFmtId="0" fontId="6" fillId="0" borderId="0" xfId="4" applyFont="1" applyFill="1" applyAlignment="1">
      <alignment horizontal="left"/>
    </xf>
    <xf numFmtId="0" fontId="6" fillId="0" borderId="2" xfId="1" applyFont="1" applyFill="1" applyBorder="1" applyAlignment="1">
      <alignment horizontal="left" vertical="top" wrapText="1"/>
    </xf>
    <xf numFmtId="0" fontId="6" fillId="0" borderId="0" xfId="3" applyFont="1" applyBorder="1" applyAlignment="1">
      <alignment horizontal="left"/>
    </xf>
    <xf numFmtId="0" fontId="6" fillId="0" borderId="0" xfId="3" applyFont="1" applyAlignment="1">
      <alignment horizontal="left"/>
    </xf>
    <xf numFmtId="0" fontId="6" fillId="0" borderId="0" xfId="1" applyBorder="1" applyAlignment="1">
      <alignment horizontal="center"/>
    </xf>
    <xf numFmtId="0" fontId="6" fillId="0" borderId="0" xfId="1" applyBorder="1" applyAlignment="1">
      <alignment horizontal="center" vertical="center" textRotation="90"/>
    </xf>
    <xf numFmtId="0" fontId="6" fillId="0" borderId="0" xfId="1" applyFont="1" applyBorder="1"/>
    <xf numFmtId="0" fontId="6" fillId="0" borderId="7" xfId="1" applyFont="1" applyBorder="1"/>
    <xf numFmtId="0" fontId="0" fillId="0" borderId="0" xfId="0" applyBorder="1"/>
    <xf numFmtId="0" fontId="6" fillId="0" borderId="0" xfId="2" applyBorder="1"/>
    <xf numFmtId="0" fontId="6" fillId="0" borderId="0" xfId="4" applyFont="1" applyFill="1" applyBorder="1" applyAlignment="1">
      <alignment horizontal="left"/>
    </xf>
    <xf numFmtId="0" fontId="0" fillId="0" borderId="2" xfId="0" applyBorder="1"/>
    <xf numFmtId="0" fontId="13" fillId="0" borderId="6" xfId="0" applyFont="1" applyFill="1" applyBorder="1"/>
    <xf numFmtId="0" fontId="6" fillId="0" borderId="0" xfId="1" applyBorder="1" applyAlignment="1">
      <alignment horizontal="left"/>
    </xf>
    <xf numFmtId="0" fontId="6" fillId="0" borderId="0" xfId="1" applyBorder="1" applyAlignment="1">
      <alignment horizontal="left" vertical="top" wrapText="1"/>
    </xf>
    <xf numFmtId="0" fontId="6" fillId="0" borderId="0" xfId="1" applyBorder="1"/>
    <xf numFmtId="0" fontId="6" fillId="0" borderId="0" xfId="1" applyFont="1"/>
    <xf numFmtId="0" fontId="6" fillId="0" borderId="4" xfId="1" applyFont="1" applyBorder="1"/>
    <xf numFmtId="0" fontId="6" fillId="0" borderId="8" xfId="1" applyFont="1" applyBorder="1"/>
    <xf numFmtId="0" fontId="9" fillId="0" borderId="0" xfId="1" applyFont="1" applyBorder="1"/>
    <xf numFmtId="0" fontId="14" fillId="0" borderId="0" xfId="0" applyFont="1" applyBorder="1"/>
    <xf numFmtId="0" fontId="7" fillId="0" borderId="0" xfId="3" applyFont="1" applyFill="1" applyAlignment="1">
      <alignment horizontal="left"/>
    </xf>
    <xf numFmtId="0" fontId="12" fillId="0" borderId="0" xfId="3" applyFont="1" applyFill="1" applyAlignment="1">
      <alignment horizontal="left"/>
    </xf>
    <xf numFmtId="0" fontId="6" fillId="0" borderId="0" xfId="3" applyFont="1" applyFill="1" applyBorder="1" applyAlignment="1">
      <alignment horizontal="left"/>
    </xf>
    <xf numFmtId="0" fontId="12" fillId="0" borderId="0" xfId="4" applyFont="1" applyAlignment="1">
      <alignment horizontal="left"/>
    </xf>
    <xf numFmtId="0" fontId="13" fillId="0" borderId="0" xfId="0" applyFont="1"/>
    <xf numFmtId="0" fontId="13" fillId="0" borderId="0" xfId="0" applyFont="1" applyFill="1"/>
    <xf numFmtId="0" fontId="6" fillId="0" borderId="5" xfId="3" applyFont="1" applyFill="1" applyBorder="1" applyAlignment="1">
      <alignment horizontal="left" wrapText="1"/>
    </xf>
    <xf numFmtId="0" fontId="12" fillId="0" borderId="0" xfId="1" applyFont="1" applyFill="1"/>
    <xf numFmtId="0" fontId="7" fillId="0" borderId="0" xfId="1" applyFont="1" applyFill="1" applyBorder="1" applyAlignment="1">
      <alignment horizontal="left"/>
    </xf>
    <xf numFmtId="0" fontId="7" fillId="0" borderId="0" xfId="1" applyFont="1" applyFill="1" applyAlignment="1">
      <alignment horizontal="left"/>
    </xf>
    <xf numFmtId="0" fontId="10" fillId="0" borderId="0" xfId="1" applyFont="1" applyFill="1" applyAlignment="1">
      <alignment horizontal="left"/>
    </xf>
    <xf numFmtId="0" fontId="10" fillId="0" borderId="0" xfId="1" applyFont="1" applyFill="1" applyBorder="1" applyAlignment="1">
      <alignment horizontal="left"/>
    </xf>
    <xf numFmtId="0" fontId="6" fillId="0" borderId="11" xfId="1" applyFont="1" applyFill="1" applyBorder="1" applyAlignment="1">
      <alignment horizontal="left" vertical="top" wrapText="1"/>
    </xf>
    <xf numFmtId="0" fontId="6" fillId="0" borderId="4" xfId="4" applyFont="1" applyBorder="1" applyAlignment="1">
      <alignment horizontal="left" vertical="top" wrapText="1"/>
    </xf>
    <xf numFmtId="0" fontId="6" fillId="0" borderId="0" xfId="3" applyFont="1" applyBorder="1" applyAlignment="1">
      <alignment horizontal="center"/>
    </xf>
    <xf numFmtId="0" fontId="6" fillId="0" borderId="0" xfId="3" applyFont="1" applyAlignment="1">
      <alignment horizontal="center"/>
    </xf>
    <xf numFmtId="0" fontId="6" fillId="0" borderId="0" xfId="4" applyFont="1" applyFill="1" applyAlignment="1">
      <alignment horizontal="center"/>
    </xf>
    <xf numFmtId="0" fontId="6" fillId="0" borderId="0" xfId="2" applyAlignment="1">
      <alignment horizontal="left"/>
    </xf>
    <xf numFmtId="0" fontId="6" fillId="0" borderId="0" xfId="6" applyFont="1" applyAlignment="1"/>
    <xf numFmtId="0" fontId="7" fillId="0" borderId="0" xfId="1" applyFont="1" applyFill="1" applyAlignment="1">
      <alignment horizontal="center" vertical="center"/>
    </xf>
    <xf numFmtId="0" fontId="6" fillId="0" borderId="2" xfId="1" applyBorder="1" applyAlignment="1">
      <alignment horizontal="left" vertical="center" wrapText="1"/>
    </xf>
    <xf numFmtId="0" fontId="6" fillId="0" borderId="2" xfId="1" applyBorder="1" applyAlignment="1">
      <alignment vertical="center" wrapText="1"/>
    </xf>
    <xf numFmtId="0" fontId="6" fillId="2" borderId="0" xfId="4" applyFont="1" applyFill="1" applyAlignment="1">
      <alignment horizontal="left"/>
    </xf>
    <xf numFmtId="0" fontId="6" fillId="2" borderId="0" xfId="1" applyFont="1" applyFill="1" applyAlignment="1">
      <alignment horizontal="left"/>
    </xf>
    <xf numFmtId="0" fontId="6" fillId="2" borderId="0" xfId="1" applyFill="1" applyBorder="1" applyAlignment="1">
      <alignment horizontal="left" vertical="center" wrapText="1"/>
    </xf>
    <xf numFmtId="0" fontId="6" fillId="2" borderId="0" xfId="1" applyFill="1" applyBorder="1" applyAlignment="1">
      <alignment horizontal="center" vertical="center" textRotation="90"/>
    </xf>
    <xf numFmtId="0" fontId="6" fillId="2" borderId="0" xfId="1" applyFill="1"/>
    <xf numFmtId="0" fontId="23" fillId="0" borderId="0" xfId="0" applyFont="1"/>
    <xf numFmtId="0" fontId="6" fillId="0" borderId="0" xfId="6" applyFont="1" applyBorder="1" applyAlignment="1"/>
    <xf numFmtId="0" fontId="0" fillId="0" borderId="2" xfId="0" applyBorder="1" applyAlignment="1">
      <alignment wrapText="1"/>
    </xf>
    <xf numFmtId="0" fontId="24" fillId="0" borderId="26" xfId="0" applyFont="1" applyBorder="1" applyAlignment="1">
      <alignment horizontal="left" vertical="top" wrapText="1" readingOrder="2"/>
    </xf>
    <xf numFmtId="0" fontId="26" fillId="0" borderId="0" xfId="0" applyFont="1"/>
    <xf numFmtId="0" fontId="26" fillId="0" borderId="6" xfId="0" applyFont="1" applyBorder="1"/>
    <xf numFmtId="0" fontId="6" fillId="0" borderId="0" xfId="1" applyFont="1" applyFill="1"/>
    <xf numFmtId="0" fontId="6" fillId="0" borderId="16" xfId="1" applyFont="1" applyFill="1" applyBorder="1"/>
    <xf numFmtId="0" fontId="6" fillId="0" borderId="15" xfId="1" applyFont="1" applyFill="1" applyBorder="1"/>
    <xf numFmtId="0" fontId="26" fillId="0" borderId="2" xfId="0" applyFont="1" applyBorder="1" applyAlignment="1">
      <alignment horizontal="center" vertical="center"/>
    </xf>
    <xf numFmtId="0" fontId="7" fillId="0" borderId="2" xfId="1" applyFont="1" applyFill="1" applyBorder="1" applyAlignment="1">
      <alignment horizontal="center" vertical="center"/>
    </xf>
    <xf numFmtId="0" fontId="26" fillId="0" borderId="2" xfId="0" applyFont="1" applyFill="1" applyBorder="1" applyAlignment="1">
      <alignment horizontal="center" vertical="center"/>
    </xf>
    <xf numFmtId="0" fontId="6" fillId="0" borderId="2" xfId="1" applyFont="1" applyFill="1" applyBorder="1" applyAlignment="1">
      <alignment horizontal="left" vertical="center" wrapText="1"/>
    </xf>
    <xf numFmtId="0" fontId="7" fillId="3" borderId="2" xfId="4" applyFont="1" applyFill="1" applyBorder="1" applyAlignment="1">
      <alignment vertical="center"/>
    </xf>
    <xf numFmtId="0" fontId="24" fillId="0" borderId="0" xfId="0" applyFont="1" applyAlignment="1" applyProtection="1">
      <alignment vertical="center"/>
    </xf>
    <xf numFmtId="0" fontId="20" fillId="0" borderId="19" xfId="4" applyFont="1" applyBorder="1" applyAlignment="1">
      <alignment horizontal="center" vertical="center"/>
    </xf>
    <xf numFmtId="0" fontId="20" fillId="0" borderId="2" xfId="4" applyFont="1" applyBorder="1" applyAlignment="1">
      <alignment horizontal="center" vertical="center"/>
    </xf>
    <xf numFmtId="0" fontId="25" fillId="0" borderId="0" xfId="4" applyFont="1" applyAlignment="1">
      <alignment horizontal="left" wrapText="1"/>
    </xf>
    <xf numFmtId="0" fontId="20" fillId="0" borderId="24" xfId="4" applyFont="1" applyBorder="1" applyAlignment="1">
      <alignment horizontal="center" vertical="center"/>
    </xf>
    <xf numFmtId="0" fontId="20" fillId="0" borderId="0" xfId="4" applyFont="1" applyBorder="1" applyAlignment="1">
      <alignment horizontal="center" vertical="center"/>
    </xf>
    <xf numFmtId="0" fontId="20" fillId="0" borderId="2" xfId="4" applyFont="1" applyBorder="1" applyAlignment="1">
      <alignment horizontal="center" vertical="top" wrapText="1"/>
    </xf>
    <xf numFmtId="0" fontId="27" fillId="3" borderId="2" xfId="4" applyFont="1" applyFill="1" applyBorder="1" applyAlignment="1">
      <alignment horizontal="center" vertical="center" wrapText="1"/>
    </xf>
    <xf numFmtId="0" fontId="6" fillId="0" borderId="0" xfId="4" applyFont="1" applyAlignment="1">
      <alignment horizontal="center"/>
    </xf>
    <xf numFmtId="0" fontId="7" fillId="3" borderId="2" xfId="4" applyFont="1" applyFill="1" applyBorder="1" applyAlignment="1" applyProtection="1">
      <alignment horizontal="center" vertical="top"/>
    </xf>
    <xf numFmtId="0" fontId="7" fillId="0" borderId="0" xfId="1" applyFont="1" applyBorder="1" applyAlignment="1">
      <alignment horizontal="left"/>
    </xf>
    <xf numFmtId="0" fontId="7" fillId="0" borderId="0" xfId="1" applyFont="1" applyAlignment="1">
      <alignment horizontal="center" vertical="center"/>
    </xf>
    <xf numFmtId="0" fontId="0" fillId="0" borderId="2" xfId="0" applyBorder="1" applyAlignment="1">
      <alignment horizontal="center" vertical="center"/>
    </xf>
    <xf numFmtId="0" fontId="29" fillId="0" borderId="0" xfId="3" applyFont="1" applyFill="1" applyBorder="1" applyAlignment="1">
      <alignment horizontal="left"/>
    </xf>
    <xf numFmtId="0" fontId="29" fillId="0" borderId="0" xfId="3" applyFont="1" applyBorder="1" applyAlignment="1">
      <alignment horizontal="left"/>
    </xf>
    <xf numFmtId="0" fontId="27" fillId="3" borderId="2" xfId="4" applyFont="1" applyFill="1" applyBorder="1" applyAlignment="1" applyProtection="1">
      <alignment vertical="center"/>
    </xf>
    <xf numFmtId="0" fontId="6" fillId="0" borderId="2" xfId="1" applyFont="1" applyFill="1" applyBorder="1" applyAlignment="1">
      <alignment vertical="top" wrapText="1"/>
    </xf>
    <xf numFmtId="0" fontId="20" fillId="0" borderId="2" xfId="0" applyFont="1" applyBorder="1" applyAlignment="1">
      <alignment horizontal="center" vertical="center"/>
    </xf>
    <xf numFmtId="0" fontId="30" fillId="0" borderId="2" xfId="0" applyFont="1" applyBorder="1" applyAlignment="1">
      <alignment wrapText="1"/>
    </xf>
    <xf numFmtId="0" fontId="30" fillId="0" borderId="2" xfId="0" applyFont="1" applyBorder="1" applyAlignment="1">
      <alignment vertical="center" wrapText="1"/>
    </xf>
    <xf numFmtId="0" fontId="27" fillId="3" borderId="9" xfId="4" applyFont="1" applyFill="1" applyBorder="1" applyAlignment="1">
      <alignment horizontal="center" vertical="center" wrapText="1"/>
    </xf>
    <xf numFmtId="0" fontId="7" fillId="3" borderId="9" xfId="4" applyFont="1" applyFill="1" applyBorder="1" applyAlignment="1">
      <alignment vertical="center"/>
    </xf>
    <xf numFmtId="0" fontId="27" fillId="3" borderId="9" xfId="4" applyFont="1" applyFill="1" applyBorder="1" applyAlignment="1" applyProtection="1">
      <alignment vertical="center"/>
    </xf>
    <xf numFmtId="0" fontId="7" fillId="3" borderId="9" xfId="4" applyFont="1" applyFill="1" applyBorder="1" applyAlignment="1" applyProtection="1">
      <alignment horizontal="center" vertical="top"/>
    </xf>
    <xf numFmtId="0" fontId="6" fillId="0" borderId="2" xfId="1" applyBorder="1" applyAlignment="1">
      <alignment horizontal="center" vertical="center"/>
    </xf>
    <xf numFmtId="0" fontId="7" fillId="2" borderId="0" xfId="1" applyFont="1" applyFill="1"/>
    <xf numFmtId="0" fontId="7" fillId="0" borderId="0" xfId="1" applyFont="1" applyBorder="1" applyAlignment="1">
      <alignment horizontal="center" vertical="center" textRotation="90"/>
    </xf>
    <xf numFmtId="0" fontId="7" fillId="0" borderId="0" xfId="1" applyFont="1" applyBorder="1" applyAlignment="1">
      <alignment horizontal="center" vertical="center"/>
    </xf>
    <xf numFmtId="0" fontId="6" fillId="0" borderId="1" xfId="1" applyBorder="1" applyAlignment="1">
      <alignment horizontal="left" vertical="center" wrapText="1"/>
    </xf>
    <xf numFmtId="0" fontId="6" fillId="0" borderId="1" xfId="1" applyBorder="1" applyAlignment="1">
      <alignment horizontal="left" wrapText="1"/>
    </xf>
    <xf numFmtId="0" fontId="6" fillId="0" borderId="1" xfId="1" applyFont="1" applyBorder="1" applyAlignment="1">
      <alignment vertical="center" wrapText="1"/>
    </xf>
    <xf numFmtId="0" fontId="0" fillId="0" borderId="3" xfId="0" applyBorder="1" applyAlignment="1">
      <alignment horizontal="left" vertical="top" wrapText="1" readingOrder="1"/>
    </xf>
    <xf numFmtId="0" fontId="6" fillId="0" borderId="1" xfId="1" applyFont="1" applyBorder="1" applyAlignment="1">
      <alignment horizontal="left" vertical="center" wrapText="1"/>
    </xf>
    <xf numFmtId="0" fontId="27" fillId="0" borderId="0" xfId="1" applyFont="1" applyAlignment="1">
      <alignment horizontal="center"/>
    </xf>
    <xf numFmtId="0" fontId="27" fillId="0" borderId="0" xfId="1" applyFont="1" applyBorder="1" applyAlignment="1">
      <alignment horizontal="center"/>
    </xf>
    <xf numFmtId="0" fontId="26" fillId="0" borderId="0" xfId="0" applyFont="1" applyAlignment="1">
      <alignment horizontal="center" vertical="center"/>
    </xf>
    <xf numFmtId="0" fontId="27" fillId="0" borderId="0" xfId="4" applyFont="1" applyFill="1" applyBorder="1" applyAlignment="1" applyProtection="1">
      <alignment vertical="center"/>
    </xf>
    <xf numFmtId="0" fontId="0" fillId="0" borderId="0" xfId="0" applyFill="1"/>
    <xf numFmtId="0" fontId="7" fillId="0" borderId="0" xfId="4" applyFont="1" applyFill="1" applyBorder="1" applyAlignment="1" applyProtection="1">
      <alignment vertical="top"/>
    </xf>
    <xf numFmtId="0" fontId="32" fillId="0" borderId="0" xfId="0" applyFont="1"/>
    <xf numFmtId="0" fontId="32" fillId="0" borderId="2" xfId="0" applyFont="1" applyBorder="1" applyAlignment="1">
      <alignment horizontal="left" vertical="top"/>
    </xf>
    <xf numFmtId="0" fontId="32" fillId="0" borderId="0" xfId="0" applyFont="1" applyAlignment="1">
      <alignment horizontal="center"/>
    </xf>
    <xf numFmtId="0" fontId="24" fillId="0" borderId="2" xfId="0" applyFont="1" applyBorder="1" applyAlignment="1" applyProtection="1">
      <alignment horizontal="center" vertical="center" wrapText="1"/>
    </xf>
    <xf numFmtId="0" fontId="26" fillId="2" borderId="2" xfId="0" applyFont="1" applyFill="1" applyBorder="1" applyAlignment="1">
      <alignment horizontal="center" vertical="center"/>
    </xf>
    <xf numFmtId="0" fontId="20" fillId="0" borderId="0" xfId="4" applyFont="1" applyAlignment="1">
      <alignment horizontal="center"/>
    </xf>
    <xf numFmtId="0" fontId="30" fillId="0" borderId="0" xfId="4" applyFont="1" applyAlignment="1"/>
    <xf numFmtId="0" fontId="33" fillId="0" borderId="0" xfId="4" applyFont="1" applyAlignment="1"/>
    <xf numFmtId="0" fontId="33" fillId="0" borderId="0" xfId="4" applyFont="1" applyAlignment="1">
      <alignment horizontal="center" vertical="center"/>
    </xf>
    <xf numFmtId="0" fontId="20" fillId="3" borderId="2" xfId="4" applyFont="1" applyFill="1" applyBorder="1" applyAlignment="1">
      <alignment horizontal="center" vertical="center"/>
    </xf>
    <xf numFmtId="0" fontId="35" fillId="3" borderId="2" xfId="4" applyFont="1" applyFill="1" applyBorder="1" applyAlignment="1">
      <alignment horizontal="center" vertical="center"/>
    </xf>
    <xf numFmtId="0" fontId="30" fillId="0" borderId="2" xfId="4" applyFont="1" applyBorder="1" applyAlignment="1">
      <alignment horizontal="left" vertical="top" wrapText="1"/>
    </xf>
    <xf numFmtId="0" fontId="33" fillId="0" borderId="2" xfId="4" applyFont="1" applyBorder="1" applyAlignment="1">
      <alignment horizontal="left" vertical="justify" wrapText="1"/>
    </xf>
    <xf numFmtId="0" fontId="32" fillId="0" borderId="2" xfId="0" applyFont="1" applyBorder="1" applyAlignment="1">
      <alignment horizontal="left" vertical="top" wrapText="1"/>
    </xf>
    <xf numFmtId="0" fontId="33" fillId="0" borderId="2" xfId="4" applyNumberFormat="1" applyFont="1" applyBorder="1" applyAlignment="1">
      <alignment horizontal="left" vertical="top" wrapText="1"/>
    </xf>
    <xf numFmtId="0" fontId="36" fillId="0" borderId="2" xfId="7" applyFont="1" applyBorder="1" applyAlignment="1">
      <alignment horizontal="center" vertical="center"/>
    </xf>
    <xf numFmtId="0" fontId="33" fillId="0" borderId="2" xfId="4" applyFont="1" applyBorder="1" applyAlignment="1">
      <alignment horizontal="left" wrapText="1"/>
    </xf>
    <xf numFmtId="0" fontId="33" fillId="0" borderId="2" xfId="4" applyFont="1" applyBorder="1" applyAlignment="1">
      <alignment horizontal="left"/>
    </xf>
    <xf numFmtId="0" fontId="33" fillId="0" borderId="2" xfId="4" applyFont="1" applyBorder="1" applyAlignment="1">
      <alignment horizontal="left" wrapText="1" readingOrder="1"/>
    </xf>
    <xf numFmtId="0" fontId="33" fillId="0" borderId="2" xfId="4" applyFont="1" applyBorder="1" applyAlignment="1">
      <alignment horizontal="left" vertical="top" wrapText="1"/>
    </xf>
    <xf numFmtId="0" fontId="32" fillId="0" borderId="0" xfId="0" applyFont="1" applyAlignment="1">
      <alignment horizontal="center" vertical="center"/>
    </xf>
    <xf numFmtId="0" fontId="30" fillId="0" borderId="0" xfId="4" applyFont="1" applyAlignment="1">
      <alignment horizontal="center"/>
    </xf>
    <xf numFmtId="0" fontId="33" fillId="0" borderId="2" xfId="4" applyFont="1" applyBorder="1" applyAlignment="1">
      <alignment horizontal="left" vertical="center" wrapText="1"/>
    </xf>
    <xf numFmtId="0" fontId="37" fillId="0" borderId="0" xfId="6" applyFont="1" applyAlignment="1">
      <alignment horizontal="center" vertical="center"/>
    </xf>
    <xf numFmtId="0" fontId="36" fillId="0" borderId="0" xfId="6" applyFont="1" applyAlignment="1">
      <alignment vertical="center"/>
    </xf>
    <xf numFmtId="0" fontId="36" fillId="0" borderId="0" xfId="6" applyFont="1" applyAlignment="1">
      <alignment horizontal="left" vertical="center"/>
    </xf>
    <xf numFmtId="0" fontId="36" fillId="0" borderId="0" xfId="4" applyFont="1"/>
    <xf numFmtId="0" fontId="33" fillId="0" borderId="0" xfId="6" applyFont="1" applyAlignment="1"/>
    <xf numFmtId="0" fontId="37" fillId="0" borderId="0" xfId="4" applyFont="1"/>
    <xf numFmtId="0" fontId="36" fillId="0" borderId="0" xfId="7" applyFont="1" applyBorder="1" applyAlignment="1"/>
    <xf numFmtId="0" fontId="37" fillId="0" borderId="2" xfId="7" applyFont="1" applyBorder="1" applyAlignment="1">
      <alignment horizontal="center" vertical="center"/>
    </xf>
    <xf numFmtId="0" fontId="37" fillId="0" borderId="2" xfId="7" applyFont="1" applyBorder="1" applyAlignment="1">
      <alignment horizontal="left" vertical="center" wrapText="1"/>
    </xf>
    <xf numFmtId="0" fontId="37" fillId="0" borderId="2" xfId="7" applyFont="1" applyBorder="1" applyAlignment="1">
      <alignment vertical="center"/>
    </xf>
    <xf numFmtId="0" fontId="37" fillId="0" borderId="0" xfId="7" applyFont="1" applyBorder="1" applyAlignment="1">
      <alignment vertical="center"/>
    </xf>
    <xf numFmtId="0" fontId="37" fillId="0" borderId="0" xfId="7" applyFont="1" applyBorder="1" applyAlignment="1">
      <alignment horizontal="left" vertical="center"/>
    </xf>
    <xf numFmtId="0" fontId="33" fillId="0" borderId="2" xfId="6" applyFont="1" applyBorder="1" applyAlignment="1">
      <alignment wrapText="1"/>
    </xf>
    <xf numFmtId="0" fontId="36" fillId="0" borderId="2" xfId="7" applyFont="1" applyBorder="1" applyAlignment="1">
      <alignment wrapText="1"/>
    </xf>
    <xf numFmtId="0" fontId="37" fillId="0" borderId="0" xfId="7" applyFont="1" applyBorder="1" applyAlignment="1">
      <alignment horizontal="center"/>
    </xf>
    <xf numFmtId="0" fontId="37" fillId="0" borderId="0" xfId="4" applyFont="1" applyAlignment="1">
      <alignment horizontal="center" vertical="center"/>
    </xf>
    <xf numFmtId="0" fontId="33" fillId="0" borderId="0" xfId="4" applyFont="1"/>
    <xf numFmtId="0" fontId="36" fillId="0" borderId="0" xfId="0" applyFont="1"/>
    <xf numFmtId="0" fontId="37" fillId="0" borderId="0" xfId="6" applyFont="1" applyAlignment="1"/>
    <xf numFmtId="0" fontId="36" fillId="0" borderId="0" xfId="6" applyFont="1" applyAlignment="1"/>
    <xf numFmtId="0" fontId="35" fillId="0" borderId="0" xfId="6" applyFont="1" applyAlignment="1"/>
    <xf numFmtId="0" fontId="30" fillId="0" borderId="2" xfId="4" applyFont="1" applyBorder="1" applyAlignment="1">
      <alignment horizontal="left" vertical="center" wrapText="1"/>
    </xf>
    <xf numFmtId="0" fontId="32" fillId="0" borderId="2" xfId="0" applyFont="1" applyBorder="1" applyAlignment="1">
      <alignment horizontal="left" vertical="center" wrapText="1"/>
    </xf>
    <xf numFmtId="0" fontId="20" fillId="0" borderId="0" xfId="4" applyFont="1"/>
    <xf numFmtId="0" fontId="33" fillId="0" borderId="0" xfId="4" applyFont="1" applyAlignment="1">
      <alignment vertical="center"/>
    </xf>
    <xf numFmtId="0" fontId="20" fillId="3" borderId="2" xfId="4" applyFont="1" applyFill="1" applyBorder="1" applyAlignment="1">
      <alignment horizontal="center"/>
    </xf>
    <xf numFmtId="0" fontId="35" fillId="3" borderId="2" xfId="4" applyFont="1" applyFill="1" applyBorder="1" applyAlignment="1">
      <alignment horizontal="center"/>
    </xf>
    <xf numFmtId="0" fontId="40" fillId="0" borderId="0" xfId="0" applyFont="1" applyAlignment="1">
      <alignment horizontal="left" vertical="top" wrapText="1"/>
    </xf>
    <xf numFmtId="0" fontId="32" fillId="0" borderId="2" xfId="0" applyFont="1" applyBorder="1" applyAlignment="1">
      <alignment vertical="center"/>
    </xf>
    <xf numFmtId="0" fontId="32" fillId="0" borderId="0" xfId="0" applyFont="1" applyAlignment="1">
      <alignment vertical="center"/>
    </xf>
    <xf numFmtId="0" fontId="20" fillId="0" borderId="0" xfId="4" applyFont="1" applyAlignment="1"/>
    <xf numFmtId="0" fontId="35" fillId="0" borderId="0" xfId="4" applyFont="1" applyAlignment="1"/>
    <xf numFmtId="0" fontId="33" fillId="0" borderId="0" xfId="4" applyFont="1" applyBorder="1" applyAlignment="1"/>
    <xf numFmtId="0" fontId="33" fillId="0" borderId="9" xfId="4" applyFont="1" applyBorder="1" applyAlignment="1">
      <alignment horizontal="left" vertical="center" wrapText="1"/>
    </xf>
    <xf numFmtId="0" fontId="33" fillId="0" borderId="0" xfId="4" applyFont="1" applyAlignment="1">
      <alignment horizontal="left" vertical="top" wrapText="1"/>
    </xf>
    <xf numFmtId="0" fontId="33" fillId="0" borderId="0" xfId="4" applyFont="1" applyBorder="1" applyAlignment="1">
      <alignment horizontal="left" vertical="top" wrapText="1"/>
    </xf>
    <xf numFmtId="0" fontId="33" fillId="0" borderId="21" xfId="4" applyFont="1" applyBorder="1" applyAlignment="1">
      <alignment horizontal="left" wrapText="1"/>
    </xf>
    <xf numFmtId="0" fontId="33" fillId="0" borderId="0" xfId="4" applyFont="1" applyAlignment="1">
      <alignment horizontal="left" wrapText="1"/>
    </xf>
    <xf numFmtId="0" fontId="33" fillId="0" borderId="0" xfId="4" applyFont="1" applyBorder="1" applyAlignment="1">
      <alignment horizontal="left" wrapText="1"/>
    </xf>
    <xf numFmtId="0" fontId="33" fillId="0" borderId="0" xfId="4" applyFont="1" applyBorder="1" applyAlignment="1">
      <alignment horizontal="left"/>
    </xf>
    <xf numFmtId="0" fontId="33" fillId="0" borderId="0" xfId="4" applyFont="1" applyBorder="1" applyAlignment="1">
      <alignment horizontal="left" vertical="center" wrapText="1"/>
    </xf>
    <xf numFmtId="0" fontId="20" fillId="0" borderId="2" xfId="4" applyFont="1" applyBorder="1" applyAlignment="1">
      <alignment horizontal="center" vertical="center" wrapText="1"/>
    </xf>
    <xf numFmtId="0" fontId="20" fillId="0" borderId="2" xfId="4" applyFont="1" applyBorder="1" applyAlignment="1">
      <alignment horizontal="center" wrapText="1"/>
    </xf>
    <xf numFmtId="0" fontId="20" fillId="0" borderId="2" xfId="4" applyFont="1" applyBorder="1" applyAlignment="1">
      <alignment horizontal="center"/>
    </xf>
    <xf numFmtId="0" fontId="35" fillId="0" borderId="2" xfId="4" applyFont="1" applyBorder="1" applyAlignment="1">
      <alignment horizontal="center" vertical="top" wrapText="1"/>
    </xf>
    <xf numFmtId="0" fontId="33" fillId="0" borderId="2" xfId="4" applyFont="1" applyBorder="1" applyAlignment="1">
      <alignment horizontal="left" vertical="top"/>
    </xf>
    <xf numFmtId="0" fontId="33" fillId="0" borderId="22" xfId="4" applyFont="1" applyBorder="1" applyAlignment="1">
      <alignment horizontal="left" wrapText="1"/>
    </xf>
    <xf numFmtId="0" fontId="33" fillId="0" borderId="0" xfId="4" applyFont="1" applyAlignment="1">
      <alignment horizontal="left" vertical="top"/>
    </xf>
    <xf numFmtId="0" fontId="20" fillId="3" borderId="2" xfId="4" applyFont="1" applyFill="1" applyBorder="1" applyAlignment="1">
      <alignment horizontal="center" vertical="center" wrapText="1"/>
    </xf>
    <xf numFmtId="0" fontId="35" fillId="3" borderId="2" xfId="4" applyFont="1" applyFill="1" applyBorder="1" applyAlignment="1">
      <alignment horizontal="center" vertical="center" wrapText="1"/>
    </xf>
    <xf numFmtId="0" fontId="23" fillId="0" borderId="2" xfId="0" applyFont="1" applyBorder="1" applyAlignment="1">
      <alignment horizontal="left" vertical="top" wrapText="1"/>
    </xf>
    <xf numFmtId="0" fontId="33" fillId="0" borderId="2" xfId="4" applyFont="1" applyFill="1" applyBorder="1" applyAlignment="1">
      <alignment vertical="center" wrapText="1"/>
    </xf>
    <xf numFmtId="0" fontId="35" fillId="3" borderId="2" xfId="4" applyFont="1" applyFill="1" applyBorder="1" applyAlignment="1">
      <alignment vertical="center"/>
    </xf>
    <xf numFmtId="0" fontId="35" fillId="3" borderId="2" xfId="4" applyFont="1" applyFill="1" applyBorder="1" applyAlignment="1" applyProtection="1">
      <alignment vertical="center"/>
    </xf>
    <xf numFmtId="0" fontId="35" fillId="3" borderId="2" xfId="4" applyFont="1" applyFill="1" applyBorder="1" applyAlignment="1" applyProtection="1">
      <alignment horizontal="center" vertical="center"/>
    </xf>
    <xf numFmtId="0" fontId="33" fillId="0" borderId="2" xfId="4" applyFont="1" applyBorder="1" applyAlignment="1" applyProtection="1">
      <alignment vertical="center" wrapText="1"/>
    </xf>
    <xf numFmtId="3" fontId="30" fillId="0" borderId="2" xfId="4" applyNumberFormat="1" applyFont="1" applyBorder="1" applyAlignment="1" applyProtection="1">
      <alignment horizontal="center" vertical="center" wrapText="1"/>
    </xf>
    <xf numFmtId="0" fontId="33" fillId="0" borderId="2" xfId="4" applyFont="1" applyBorder="1" applyAlignment="1" applyProtection="1">
      <alignment vertical="center"/>
    </xf>
    <xf numFmtId="0" fontId="33" fillId="0" borderId="6" xfId="4" applyFont="1" applyBorder="1" applyAlignment="1" applyProtection="1">
      <alignment vertical="center" wrapText="1"/>
    </xf>
    <xf numFmtId="0" fontId="33" fillId="0" borderId="2" xfId="4" applyFont="1" applyFill="1" applyBorder="1" applyAlignment="1" applyProtection="1">
      <alignment vertical="center"/>
    </xf>
    <xf numFmtId="0" fontId="33" fillId="0" borderId="9" xfId="4" applyFont="1" applyBorder="1" applyAlignment="1" applyProtection="1">
      <alignment vertical="center" wrapText="1"/>
    </xf>
    <xf numFmtId="0" fontId="30" fillId="0" borderId="2" xfId="4" applyFont="1" applyBorder="1" applyAlignment="1" applyProtection="1">
      <alignment horizontal="center" vertical="center" wrapText="1"/>
    </xf>
    <xf numFmtId="0" fontId="33" fillId="0" borderId="2" xfId="4" applyFont="1" applyBorder="1" applyAlignment="1" applyProtection="1">
      <alignment horizontal="center" vertical="center"/>
    </xf>
    <xf numFmtId="0" fontId="33" fillId="0" borderId="2" xfId="4" applyFont="1" applyFill="1" applyBorder="1" applyAlignment="1" applyProtection="1">
      <alignment vertical="center" wrapText="1"/>
    </xf>
    <xf numFmtId="0" fontId="33" fillId="0" borderId="2" xfId="4" applyFont="1" applyFill="1" applyBorder="1" applyAlignment="1" applyProtection="1">
      <alignment horizontal="center" vertical="center" wrapText="1"/>
    </xf>
    <xf numFmtId="0" fontId="33" fillId="2" borderId="2" xfId="4" applyFont="1" applyFill="1" applyBorder="1" applyAlignment="1" applyProtection="1">
      <alignment horizontal="center" vertical="center" wrapText="1"/>
    </xf>
    <xf numFmtId="0" fontId="30" fillId="0" borderId="2" xfId="4" applyFont="1" applyBorder="1" applyAlignment="1" applyProtection="1">
      <alignment vertical="center" wrapText="1"/>
    </xf>
    <xf numFmtId="0" fontId="35" fillId="0" borderId="0" xfId="3" applyFont="1" applyAlignment="1">
      <alignment horizontal="left"/>
    </xf>
    <xf numFmtId="0" fontId="33" fillId="0" borderId="0" xfId="3" applyFont="1" applyAlignment="1">
      <alignment horizontal="left"/>
    </xf>
    <xf numFmtId="0" fontId="35" fillId="3" borderId="2" xfId="4" applyFont="1" applyFill="1" applyBorder="1" applyAlignment="1" applyProtection="1">
      <alignment horizontal="center" vertical="top"/>
    </xf>
    <xf numFmtId="0" fontId="35" fillId="0" borderId="0" xfId="1" applyFont="1" applyAlignment="1">
      <alignment horizontal="center" vertical="center"/>
    </xf>
    <xf numFmtId="0" fontId="35" fillId="0" borderId="0" xfId="1" applyFont="1" applyAlignment="1">
      <alignment horizontal="left"/>
    </xf>
    <xf numFmtId="0" fontId="35" fillId="0" borderId="0" xfId="1" applyFont="1" applyAlignment="1">
      <alignment horizontal="center" vertical="center" wrapText="1"/>
    </xf>
    <xf numFmtId="0" fontId="35" fillId="3" borderId="2" xfId="4" applyFont="1" applyFill="1" applyBorder="1" applyAlignment="1" applyProtection="1">
      <alignment horizontal="left" vertical="top"/>
    </xf>
    <xf numFmtId="0" fontId="35" fillId="0" borderId="2" xfId="1" applyFont="1" applyBorder="1" applyAlignment="1">
      <alignment horizontal="left"/>
    </xf>
    <xf numFmtId="0" fontId="33" fillId="0" borderId="2" xfId="1" applyFont="1" applyBorder="1" applyAlignment="1">
      <alignment horizontal="left"/>
    </xf>
    <xf numFmtId="0" fontId="33" fillId="0" borderId="2" xfId="1" applyFont="1" applyFill="1" applyBorder="1" applyAlignment="1">
      <alignment horizontal="left"/>
    </xf>
    <xf numFmtId="0" fontId="33" fillId="0" borderId="0" xfId="1" applyFont="1" applyAlignment="1">
      <alignment horizontal="left"/>
    </xf>
    <xf numFmtId="0" fontId="33" fillId="0" borderId="2" xfId="1" applyFont="1" applyBorder="1"/>
    <xf numFmtId="0" fontId="33" fillId="0" borderId="2" xfId="1" applyFont="1" applyFill="1" applyBorder="1"/>
    <xf numFmtId="0" fontId="33" fillId="0" borderId="2" xfId="1" applyFont="1" applyBorder="1" applyAlignment="1">
      <alignment horizontal="center" vertical="center" wrapText="1"/>
    </xf>
    <xf numFmtId="0" fontId="35" fillId="0" borderId="0" xfId="4" applyFont="1" applyBorder="1" applyAlignment="1">
      <alignment horizontal="left"/>
    </xf>
    <xf numFmtId="0" fontId="35" fillId="0" borderId="0" xfId="0" applyFont="1" applyFill="1" applyBorder="1" applyAlignment="1">
      <alignment horizontal="left"/>
    </xf>
    <xf numFmtId="0" fontId="35" fillId="0" borderId="0" xfId="1" applyFont="1" applyBorder="1" applyAlignment="1">
      <alignment horizontal="center" vertical="center" wrapText="1"/>
    </xf>
    <xf numFmtId="0" fontId="35" fillId="0" borderId="2" xfId="4" applyFont="1" applyBorder="1" applyAlignment="1">
      <alignment horizontal="center" vertical="center" wrapText="1"/>
    </xf>
    <xf numFmtId="0" fontId="35" fillId="0" borderId="2" xfId="4" applyFont="1" applyBorder="1" applyAlignment="1">
      <alignment horizontal="left" vertical="center" wrapText="1"/>
    </xf>
    <xf numFmtId="0" fontId="33" fillId="0" borderId="2" xfId="0" applyFont="1" applyBorder="1" applyAlignment="1">
      <alignment horizontal="center" vertical="center" wrapText="1"/>
    </xf>
    <xf numFmtId="0" fontId="35" fillId="0" borderId="2" xfId="0" applyFont="1" applyFill="1" applyBorder="1" applyAlignment="1">
      <alignment horizontal="left" vertical="top" wrapText="1"/>
    </xf>
    <xf numFmtId="0" fontId="33" fillId="0" borderId="2" xfId="4" applyFont="1" applyFill="1" applyBorder="1" applyAlignment="1">
      <alignment horizontal="left" wrapText="1"/>
    </xf>
    <xf numFmtId="0" fontId="33" fillId="0" borderId="0" xfId="4" applyFont="1" applyAlignment="1">
      <alignment horizontal="left"/>
    </xf>
    <xf numFmtId="0" fontId="35" fillId="0" borderId="0" xfId="4" applyFont="1" applyAlignment="1">
      <alignment horizontal="left"/>
    </xf>
    <xf numFmtId="0" fontId="33" fillId="0" borderId="2" xfId="3" applyFont="1" applyFill="1" applyBorder="1" applyAlignment="1">
      <alignment horizontal="left"/>
    </xf>
    <xf numFmtId="0" fontId="33" fillId="0" borderId="2" xfId="3" applyFont="1" applyFill="1" applyBorder="1" applyAlignment="1">
      <alignment horizontal="center" vertical="center"/>
    </xf>
    <xf numFmtId="0" fontId="33" fillId="0" borderId="2" xfId="0" applyFont="1" applyBorder="1" applyAlignment="1">
      <alignment horizontal="left"/>
    </xf>
    <xf numFmtId="0" fontId="33" fillId="0" borderId="2" xfId="0" applyFont="1" applyBorder="1"/>
    <xf numFmtId="0" fontId="35" fillId="0" borderId="2" xfId="3" applyFont="1" applyBorder="1" applyAlignment="1">
      <alignment horizontal="center" vertical="center"/>
    </xf>
    <xf numFmtId="0" fontId="33" fillId="0" borderId="2" xfId="3" applyFont="1" applyFill="1" applyBorder="1" applyAlignment="1">
      <alignment horizontal="left" vertical="center" wrapText="1"/>
    </xf>
    <xf numFmtId="0" fontId="33" fillId="0" borderId="2" xfId="3" applyFont="1" applyFill="1" applyBorder="1" applyAlignment="1">
      <alignment horizontal="center"/>
    </xf>
    <xf numFmtId="0" fontId="33" fillId="0" borderId="1" xfId="4" applyFont="1" applyFill="1" applyBorder="1" applyAlignment="1">
      <alignment vertical="center" wrapText="1"/>
    </xf>
    <xf numFmtId="0" fontId="33" fillId="0" borderId="11" xfId="4" applyFont="1" applyFill="1" applyBorder="1" applyAlignment="1">
      <alignment vertical="center" wrapText="1"/>
    </xf>
    <xf numFmtId="0" fontId="35" fillId="0" borderId="8" xfId="3" applyFont="1" applyBorder="1" applyAlignment="1">
      <alignment vertical="center"/>
    </xf>
    <xf numFmtId="0" fontId="33" fillId="0" borderId="0" xfId="3" applyFont="1" applyAlignment="1">
      <alignment horizontal="left" vertical="center"/>
    </xf>
    <xf numFmtId="0" fontId="35" fillId="0" borderId="0" xfId="3" applyFont="1" applyBorder="1" applyAlignment="1">
      <alignment vertical="center"/>
    </xf>
    <xf numFmtId="0" fontId="35" fillId="0" borderId="0" xfId="3" applyFont="1" applyAlignment="1">
      <alignment horizontal="center" vertical="center"/>
    </xf>
    <xf numFmtId="0" fontId="20" fillId="3" borderId="1" xfId="4" applyFont="1" applyFill="1" applyBorder="1" applyAlignment="1" applyProtection="1">
      <alignment vertical="center"/>
    </xf>
    <xf numFmtId="0" fontId="30" fillId="0" borderId="2" xfId="4" applyFont="1" applyFill="1" applyBorder="1" applyAlignment="1">
      <alignment horizontal="left"/>
    </xf>
    <xf numFmtId="0" fontId="30" fillId="0" borderId="2" xfId="4" applyFont="1" applyBorder="1" applyAlignment="1">
      <alignment horizontal="left"/>
    </xf>
    <xf numFmtId="0" fontId="30" fillId="0" borderId="2" xfId="4" applyFont="1" applyFill="1" applyBorder="1" applyAlignment="1">
      <alignment horizontal="left" wrapText="1"/>
    </xf>
    <xf numFmtId="0" fontId="30" fillId="0" borderId="0" xfId="3" applyFont="1" applyAlignment="1">
      <alignment horizontal="left"/>
    </xf>
    <xf numFmtId="0" fontId="30" fillId="0" borderId="2" xfId="4" applyFont="1" applyBorder="1" applyAlignment="1">
      <alignment horizontal="left" wrapText="1"/>
    </xf>
    <xf numFmtId="0" fontId="30" fillId="0" borderId="2" xfId="3" applyFont="1" applyFill="1" applyBorder="1" applyAlignment="1">
      <alignment horizontal="left" wrapText="1"/>
    </xf>
    <xf numFmtId="0" fontId="33" fillId="0" borderId="2" xfId="3" applyFont="1" applyFill="1" applyBorder="1" applyAlignment="1">
      <alignment horizontal="left" vertical="top" wrapText="1"/>
    </xf>
    <xf numFmtId="0" fontId="30" fillId="0" borderId="6" xfId="3" applyFont="1" applyFill="1" applyBorder="1" applyAlignment="1">
      <alignment horizontal="left" wrapText="1"/>
    </xf>
    <xf numFmtId="0" fontId="33" fillId="0" borderId="12" xfId="3" applyFont="1" applyBorder="1" applyAlignment="1">
      <alignment vertical="center" wrapText="1"/>
    </xf>
    <xf numFmtId="0" fontId="33" fillId="0" borderId="0" xfId="3" applyFont="1" applyAlignment="1">
      <alignment horizontal="center" vertical="center" wrapText="1"/>
    </xf>
    <xf numFmtId="0" fontId="35" fillId="3" borderId="1" xfId="4" applyFont="1" applyFill="1" applyBorder="1" applyAlignment="1" applyProtection="1">
      <alignment vertical="center"/>
    </xf>
    <xf numFmtId="0" fontId="35" fillId="3" borderId="10" xfId="4" applyFont="1" applyFill="1" applyBorder="1" applyAlignment="1" applyProtection="1">
      <alignment vertical="center"/>
    </xf>
    <xf numFmtId="0" fontId="35" fillId="0" borderId="2" xfId="1" applyFont="1" applyBorder="1" applyAlignment="1"/>
    <xf numFmtId="0" fontId="33" fillId="0" borderId="0" xfId="3" applyFont="1" applyAlignment="1"/>
    <xf numFmtId="0" fontId="33" fillId="0" borderId="0" xfId="3" applyFont="1" applyAlignment="1">
      <alignment horizontal="right"/>
    </xf>
    <xf numFmtId="0" fontId="35" fillId="0" borderId="0" xfId="3" applyFont="1" applyAlignment="1"/>
    <xf numFmtId="0" fontId="33" fillId="0" borderId="2" xfId="3" applyFont="1" applyBorder="1" applyAlignment="1">
      <alignment horizontal="left" wrapText="1"/>
    </xf>
    <xf numFmtId="0" fontId="20" fillId="3" borderId="3" xfId="4" applyFont="1" applyFill="1" applyBorder="1" applyAlignment="1">
      <alignment horizontal="center" vertical="center" wrapText="1"/>
    </xf>
    <xf numFmtId="0" fontId="35" fillId="3" borderId="3" xfId="4" applyFont="1" applyFill="1" applyBorder="1" applyAlignment="1">
      <alignment vertical="center"/>
    </xf>
    <xf numFmtId="0" fontId="20" fillId="2" borderId="1" xfId="1" applyFont="1" applyFill="1" applyBorder="1" applyAlignment="1">
      <alignment horizontal="left" vertical="center"/>
    </xf>
    <xf numFmtId="0" fontId="30" fillId="2" borderId="1" xfId="1" applyFont="1" applyFill="1" applyBorder="1" applyAlignment="1"/>
    <xf numFmtId="0" fontId="30" fillId="2" borderId="10" xfId="1" applyFont="1" applyFill="1" applyBorder="1" applyAlignment="1"/>
    <xf numFmtId="0" fontId="30" fillId="2" borderId="11" xfId="1" applyFont="1" applyFill="1" applyBorder="1" applyAlignment="1"/>
    <xf numFmtId="0" fontId="20" fillId="0" borderId="2" xfId="1" applyFont="1" applyBorder="1" applyAlignment="1">
      <alignment horizontal="center" vertical="center"/>
    </xf>
    <xf numFmtId="0" fontId="33" fillId="0" borderId="9" xfId="1" applyFont="1" applyBorder="1"/>
    <xf numFmtId="0" fontId="20" fillId="0" borderId="2" xfId="1" applyFont="1" applyBorder="1" applyAlignment="1">
      <alignment horizontal="center"/>
    </xf>
    <xf numFmtId="0" fontId="39" fillId="0" borderId="0" xfId="1" applyFont="1" applyBorder="1" applyAlignment="1">
      <alignment horizontal="left" vertical="center"/>
    </xf>
    <xf numFmtId="0" fontId="33" fillId="0" borderId="0" xfId="1" applyFont="1" applyFill="1" applyBorder="1"/>
    <xf numFmtId="0" fontId="33" fillId="0" borderId="0" xfId="1" applyFont="1" applyBorder="1"/>
    <xf numFmtId="0" fontId="33" fillId="0" borderId="0" xfId="1" applyFont="1"/>
    <xf numFmtId="0" fontId="39" fillId="0" borderId="0" xfId="1" applyFont="1" applyBorder="1"/>
    <xf numFmtId="0" fontId="39" fillId="0" borderId="0" xfId="1" applyFont="1"/>
    <xf numFmtId="0" fontId="33" fillId="0" borderId="1" xfId="1" applyFont="1" applyBorder="1" applyAlignment="1">
      <alignment horizontal="left" vertical="top" wrapText="1"/>
    </xf>
    <xf numFmtId="49" fontId="35" fillId="0" borderId="2" xfId="1" applyNumberFormat="1" applyFont="1" applyBorder="1" applyAlignment="1">
      <alignment horizontal="center"/>
    </xf>
    <xf numFmtId="0" fontId="33" fillId="0" borderId="2" xfId="1" applyFont="1" applyBorder="1" applyAlignment="1">
      <alignment vertical="top" wrapText="1"/>
    </xf>
    <xf numFmtId="0" fontId="33" fillId="0" borderId="2" xfId="1" applyFont="1" applyBorder="1" applyAlignment="1">
      <alignment horizontal="left" vertical="center" wrapText="1"/>
    </xf>
    <xf numFmtId="0" fontId="33" fillId="0" borderId="11" xfId="1" applyFont="1" applyBorder="1"/>
    <xf numFmtId="0" fontId="33" fillId="0" borderId="2" xfId="1" applyFont="1" applyBorder="1" applyAlignment="1">
      <alignment wrapText="1"/>
    </xf>
    <xf numFmtId="0" fontId="20" fillId="3" borderId="2" xfId="4" applyFont="1" applyFill="1" applyBorder="1" applyAlignment="1" applyProtection="1">
      <alignment vertical="center"/>
    </xf>
    <xf numFmtId="0" fontId="33" fillId="0" borderId="2" xfId="2" applyFont="1" applyBorder="1" applyAlignment="1">
      <alignment horizontal="left" vertical="center" wrapText="1"/>
    </xf>
    <xf numFmtId="0" fontId="32" fillId="0" borderId="2" xfId="0" applyFont="1" applyBorder="1"/>
    <xf numFmtId="0" fontId="33" fillId="0" borderId="2" xfId="2" applyFont="1" applyBorder="1" applyAlignment="1">
      <alignment horizontal="left" wrapText="1"/>
    </xf>
    <xf numFmtId="0" fontId="33" fillId="0" borderId="2" xfId="2" applyFont="1" applyBorder="1" applyAlignment="1">
      <alignment horizontal="left" vertical="top" wrapText="1"/>
    </xf>
    <xf numFmtId="0" fontId="33" fillId="0" borderId="2" xfId="2" applyFont="1" applyFill="1" applyBorder="1" applyAlignment="1">
      <alignment horizontal="left" vertical="top" wrapText="1"/>
    </xf>
    <xf numFmtId="0" fontId="32" fillId="0" borderId="0" xfId="0" applyFont="1" applyAlignment="1">
      <alignment horizontal="left" vertical="center"/>
    </xf>
    <xf numFmtId="0" fontId="33" fillId="0" borderId="2" xfId="3" applyFont="1" applyFill="1" applyBorder="1" applyAlignment="1">
      <alignment horizontal="left" wrapText="1"/>
    </xf>
    <xf numFmtId="0" fontId="35" fillId="0" borderId="2" xfId="3" applyFont="1" applyFill="1" applyBorder="1" applyAlignment="1">
      <alignment horizontal="center" vertical="center"/>
    </xf>
    <xf numFmtId="0" fontId="35" fillId="0" borderId="0" xfId="3" applyFont="1" applyFill="1" applyAlignment="1">
      <alignment horizontal="center" vertical="center"/>
    </xf>
    <xf numFmtId="0" fontId="33" fillId="0" borderId="0" xfId="3" applyFont="1" applyFill="1" applyAlignment="1">
      <alignment horizontal="left" vertical="center"/>
    </xf>
    <xf numFmtId="0" fontId="33" fillId="0" borderId="0" xfId="3" applyFont="1" applyFill="1" applyAlignment="1">
      <alignment horizontal="left"/>
    </xf>
    <xf numFmtId="0" fontId="33" fillId="0" borderId="0" xfId="3" applyFont="1" applyFill="1" applyAlignment="1">
      <alignment horizontal="center" vertical="center"/>
    </xf>
    <xf numFmtId="0" fontId="20" fillId="3" borderId="1" xfId="4" applyFont="1" applyFill="1" applyBorder="1" applyAlignment="1" applyProtection="1">
      <alignment horizontal="center" vertical="center"/>
    </xf>
    <xf numFmtId="0" fontId="23" fillId="0" borderId="1" xfId="0" applyFont="1" applyBorder="1" applyAlignment="1">
      <alignment horizontal="left" wrapText="1"/>
    </xf>
    <xf numFmtId="0" fontId="23" fillId="0" borderId="2" xfId="0" applyFont="1" applyBorder="1" applyAlignment="1">
      <alignment horizontal="center" vertical="center"/>
    </xf>
    <xf numFmtId="0" fontId="23" fillId="0" borderId="1" xfId="0" applyFont="1" applyBorder="1" applyAlignment="1">
      <alignment horizontal="left" vertical="center"/>
    </xf>
    <xf numFmtId="0" fontId="33" fillId="0" borderId="1" xfId="1" applyFont="1" applyBorder="1" applyAlignment="1">
      <alignment horizontal="left" vertical="center" wrapText="1"/>
    </xf>
    <xf numFmtId="0" fontId="23" fillId="0" borderId="2" xfId="0" applyFont="1" applyBorder="1" applyAlignment="1">
      <alignment horizontal="left" vertical="center" wrapText="1"/>
    </xf>
    <xf numFmtId="0" fontId="23" fillId="0" borderId="2" xfId="0" applyFont="1" applyBorder="1" applyAlignment="1">
      <alignment vertical="center"/>
    </xf>
    <xf numFmtId="0" fontId="23" fillId="0" borderId="2" xfId="0" applyFont="1" applyBorder="1" applyAlignment="1">
      <alignment vertical="center" wrapText="1"/>
    </xf>
    <xf numFmtId="0" fontId="23" fillId="0" borderId="2" xfId="0" applyFont="1" applyBorder="1" applyAlignment="1">
      <alignment horizontal="center" vertical="center" wrapText="1"/>
    </xf>
    <xf numFmtId="0" fontId="33" fillId="0" borderId="2" xfId="1" applyFont="1" applyBorder="1" applyAlignment="1">
      <alignment horizontal="left" vertical="center"/>
    </xf>
    <xf numFmtId="0" fontId="45" fillId="0" borderId="0" xfId="0" applyFont="1"/>
    <xf numFmtId="0" fontId="23" fillId="0" borderId="0" xfId="0" applyFont="1" applyAlignment="1">
      <alignment horizontal="center" vertical="center"/>
    </xf>
    <xf numFmtId="0" fontId="33" fillId="0" borderId="2" xfId="4" applyFont="1" applyBorder="1" applyAlignment="1">
      <alignment wrapText="1"/>
    </xf>
    <xf numFmtId="0" fontId="32" fillId="0" borderId="0" xfId="0" applyFont="1" applyAlignment="1">
      <alignment horizontal="left"/>
    </xf>
    <xf numFmtId="0" fontId="30" fillId="0" borderId="1" xfId="4" applyFont="1" applyBorder="1" applyAlignment="1">
      <alignment horizontal="left" vertical="center" wrapText="1"/>
    </xf>
    <xf numFmtId="0" fontId="0" fillId="0" borderId="0" xfId="0" applyFont="1" applyAlignment="1">
      <alignment horizontal="left" vertical="center"/>
    </xf>
    <xf numFmtId="0" fontId="0" fillId="0" borderId="0" xfId="0" applyFont="1" applyAlignment="1">
      <alignment horizontal="center" vertical="center"/>
    </xf>
    <xf numFmtId="0" fontId="26" fillId="2" borderId="2" xfId="0" applyFont="1" applyFill="1" applyBorder="1" applyAlignment="1">
      <alignment horizontal="center" vertical="center"/>
    </xf>
    <xf numFmtId="0" fontId="30" fillId="0" borderId="2" xfId="4" applyFont="1" applyBorder="1" applyAlignment="1">
      <alignment horizontal="left" vertical="center" wrapText="1"/>
    </xf>
    <xf numFmtId="0" fontId="33" fillId="0" borderId="2" xfId="4" applyFont="1" applyBorder="1" applyAlignment="1">
      <alignment vertical="center" wrapText="1"/>
    </xf>
    <xf numFmtId="0" fontId="35" fillId="0" borderId="2" xfId="4" applyFont="1" applyFill="1" applyBorder="1" applyAlignment="1">
      <alignment horizontal="center" vertical="center" wrapText="1"/>
    </xf>
    <xf numFmtId="0" fontId="33" fillId="0" borderId="2" xfId="4" applyFont="1" applyFill="1" applyBorder="1" applyAlignment="1">
      <alignment horizontal="left" vertical="top" wrapText="1"/>
    </xf>
    <xf numFmtId="0" fontId="33" fillId="0" borderId="2" xfId="3" applyFont="1" applyFill="1" applyBorder="1" applyAlignment="1">
      <alignment horizontal="left" vertical="center" wrapText="1"/>
    </xf>
    <xf numFmtId="0" fontId="33" fillId="0" borderId="2" xfId="4" applyFont="1" applyBorder="1" applyAlignment="1">
      <alignment horizontal="left" wrapText="1"/>
    </xf>
    <xf numFmtId="0" fontId="30" fillId="0" borderId="2" xfId="0" applyFont="1" applyBorder="1" applyAlignment="1">
      <alignment vertical="center" wrapText="1"/>
    </xf>
    <xf numFmtId="0" fontId="35" fillId="0" borderId="2" xfId="1" applyFont="1" applyBorder="1" applyAlignment="1">
      <alignment horizontal="center" vertical="center"/>
    </xf>
    <xf numFmtId="0" fontId="0" fillId="0" borderId="2" xfId="0" applyBorder="1" applyAlignment="1">
      <alignment horizontal="center" vertical="center" wrapText="1"/>
    </xf>
    <xf numFmtId="0" fontId="36" fillId="0" borderId="2" xfId="6" applyFont="1" applyBorder="1" applyAlignment="1">
      <alignment horizontal="left" vertical="center" wrapText="1"/>
    </xf>
    <xf numFmtId="0" fontId="0" fillId="0" borderId="2" xfId="0" applyFont="1" applyBorder="1" applyAlignment="1">
      <alignment horizontal="left" vertical="center" wrapText="1"/>
    </xf>
    <xf numFmtId="0" fontId="33" fillId="0" borderId="25" xfId="4" applyFont="1" applyBorder="1" applyAlignment="1">
      <alignment horizontal="left" vertical="center" wrapText="1"/>
    </xf>
    <xf numFmtId="0" fontId="33" fillId="0" borderId="21" xfId="4" applyFont="1" applyBorder="1" applyAlignment="1">
      <alignment horizontal="left" vertical="center" wrapText="1"/>
    </xf>
    <xf numFmtId="0" fontId="35" fillId="0" borderId="2" xfId="4" applyFont="1" applyBorder="1" applyAlignment="1" applyProtection="1">
      <alignment vertical="center" wrapText="1"/>
    </xf>
    <xf numFmtId="0" fontId="33" fillId="2" borderId="2" xfId="4" applyFont="1" applyFill="1" applyBorder="1" applyAlignment="1" applyProtection="1">
      <alignment vertical="center" wrapText="1"/>
    </xf>
    <xf numFmtId="0" fontId="33" fillId="0" borderId="17" xfId="3" applyFont="1" applyBorder="1" applyAlignment="1">
      <alignment horizontal="center" vertical="center" wrapText="1"/>
    </xf>
    <xf numFmtId="0" fontId="33" fillId="0" borderId="2" xfId="4" applyFont="1" applyBorder="1" applyAlignment="1">
      <alignment horizontal="left" vertical="center" wrapText="1"/>
    </xf>
    <xf numFmtId="0" fontId="33" fillId="0" borderId="1" xfId="4" applyFont="1" applyFill="1" applyBorder="1" applyAlignment="1">
      <alignment horizontal="left" vertical="center" wrapText="1"/>
    </xf>
    <xf numFmtId="0" fontId="33" fillId="0" borderId="1" xfId="4" applyFont="1" applyBorder="1" applyAlignment="1">
      <alignment horizontal="left" wrapText="1"/>
    </xf>
    <xf numFmtId="0" fontId="33" fillId="0" borderId="6" xfId="3" applyFont="1" applyFill="1" applyBorder="1" applyAlignment="1">
      <alignment horizontal="center" vertical="center"/>
    </xf>
    <xf numFmtId="0" fontId="33" fillId="0" borderId="2" xfId="4" applyFont="1" applyFill="1" applyBorder="1" applyAlignment="1">
      <alignment horizontal="left" vertical="center" wrapText="1"/>
    </xf>
    <xf numFmtId="0" fontId="20" fillId="3" borderId="11" xfId="4" applyFont="1" applyFill="1" applyBorder="1" applyAlignment="1" applyProtection="1">
      <alignment horizontal="center" vertical="center"/>
    </xf>
    <xf numFmtId="0" fontId="23" fillId="0" borderId="2" xfId="0" applyFont="1" applyBorder="1" applyAlignment="1">
      <alignment horizontal="left" vertical="center"/>
    </xf>
    <xf numFmtId="0" fontId="33" fillId="0" borderId="2" xfId="4" applyFont="1" applyBorder="1" applyAlignment="1">
      <alignment horizontal="left" wrapText="1"/>
    </xf>
    <xf numFmtId="0" fontId="33" fillId="0" borderId="0" xfId="3" applyFont="1" applyAlignment="1">
      <alignment vertical="center"/>
    </xf>
    <xf numFmtId="0" fontId="35" fillId="3" borderId="1" xfId="4" applyFont="1" applyFill="1" applyBorder="1" applyAlignment="1" applyProtection="1">
      <alignment horizontal="center" vertical="top"/>
    </xf>
    <xf numFmtId="0" fontId="33" fillId="0" borderId="1" xfId="3" applyFont="1" applyBorder="1" applyAlignment="1">
      <alignment horizontal="center" vertical="center" wrapText="1"/>
    </xf>
    <xf numFmtId="0" fontId="33" fillId="0" borderId="12" xfId="3" applyFont="1" applyBorder="1" applyAlignment="1">
      <alignment horizontal="center" vertical="center" wrapText="1"/>
    </xf>
    <xf numFmtId="0" fontId="12" fillId="0" borderId="0" xfId="3" applyFill="1" applyBorder="1" applyAlignment="1">
      <alignment horizontal="left"/>
    </xf>
    <xf numFmtId="0" fontId="12" fillId="0" borderId="5" xfId="3" applyFill="1" applyBorder="1" applyAlignment="1">
      <alignment horizontal="left"/>
    </xf>
    <xf numFmtId="0" fontId="6" fillId="0" borderId="9" xfId="1" applyBorder="1" applyAlignment="1">
      <alignment vertical="center" wrapText="1"/>
    </xf>
    <xf numFmtId="0" fontId="33" fillId="0" borderId="1" xfId="1" applyFont="1" applyBorder="1" applyAlignment="1">
      <alignment horizontal="left" vertical="center" wrapText="1"/>
    </xf>
    <xf numFmtId="0" fontId="33" fillId="0" borderId="2" xfId="1" applyFont="1" applyBorder="1" applyAlignment="1">
      <alignment vertical="center" wrapText="1"/>
    </xf>
    <xf numFmtId="0" fontId="33" fillId="0" borderId="6" xfId="4" applyFont="1" applyFill="1" applyBorder="1" applyAlignment="1">
      <alignment horizontal="left" vertical="top" wrapText="1"/>
    </xf>
    <xf numFmtId="0" fontId="0" fillId="0" borderId="2" xfId="0" applyFont="1" applyBorder="1"/>
    <xf numFmtId="0" fontId="35" fillId="0" borderId="31" xfId="3" applyFont="1" applyFill="1" applyBorder="1" applyAlignment="1">
      <alignment vertical="center"/>
    </xf>
    <xf numFmtId="0" fontId="33" fillId="0" borderId="19" xfId="3" applyFont="1" applyFill="1" applyBorder="1" applyAlignment="1">
      <alignment horizontal="left" vertical="center"/>
    </xf>
    <xf numFmtId="0" fontId="33" fillId="0" borderId="21" xfId="3" applyFont="1" applyFill="1" applyBorder="1" applyAlignment="1">
      <alignment horizontal="center" vertical="center"/>
    </xf>
    <xf numFmtId="0" fontId="33" fillId="0" borderId="34" xfId="3" applyFont="1" applyFill="1" applyBorder="1" applyAlignment="1">
      <alignment horizontal="left" vertical="center"/>
    </xf>
    <xf numFmtId="0" fontId="33" fillId="0" borderId="6" xfId="3" applyFont="1" applyFill="1" applyBorder="1" applyAlignment="1">
      <alignment horizontal="left"/>
    </xf>
    <xf numFmtId="0" fontId="33" fillId="0" borderId="28" xfId="3" applyFont="1" applyFill="1" applyBorder="1" applyAlignment="1">
      <alignment horizontal="center" vertical="center"/>
    </xf>
    <xf numFmtId="0" fontId="35" fillId="0" borderId="32" xfId="3" applyFont="1" applyFill="1" applyBorder="1" applyAlignment="1">
      <alignment vertical="center" wrapText="1"/>
    </xf>
    <xf numFmtId="0" fontId="36" fillId="0" borderId="2" xfId="1" applyFont="1" applyBorder="1" applyAlignment="1">
      <alignment wrapText="1"/>
    </xf>
    <xf numFmtId="0" fontId="36" fillId="0" borderId="2" xfId="0" applyFont="1" applyBorder="1" applyAlignment="1">
      <alignment vertical="top" wrapText="1"/>
    </xf>
    <xf numFmtId="0" fontId="36" fillId="0" borderId="20" xfId="0" applyFont="1" applyBorder="1" applyAlignment="1">
      <alignment vertical="top" wrapText="1"/>
    </xf>
    <xf numFmtId="0" fontId="0" fillId="0" borderId="2" xfId="0" applyFont="1" applyBorder="1" applyAlignment="1">
      <alignment horizontal="center" vertical="center" wrapText="1"/>
    </xf>
    <xf numFmtId="0" fontId="45" fillId="0" borderId="2" xfId="0" applyFont="1" applyBorder="1" applyAlignment="1">
      <alignment horizontal="center" vertical="center"/>
    </xf>
    <xf numFmtId="0" fontId="33" fillId="0" borderId="2" xfId="3" applyFont="1" applyFill="1" applyBorder="1" applyAlignment="1">
      <alignment horizontal="left" vertical="center" wrapText="1"/>
    </xf>
    <xf numFmtId="0" fontId="33" fillId="0" borderId="2" xfId="4" applyFont="1" applyFill="1" applyBorder="1" applyAlignment="1">
      <alignment horizontal="left" vertical="center" wrapText="1"/>
    </xf>
    <xf numFmtId="0" fontId="0" fillId="0" borderId="2" xfId="0" applyFont="1" applyBorder="1" applyAlignment="1">
      <alignment horizontal="center" wrapText="1"/>
    </xf>
    <xf numFmtId="0" fontId="35" fillId="0" borderId="33" xfId="3" applyFont="1" applyFill="1" applyBorder="1" applyAlignment="1">
      <alignment horizontal="center" vertical="center"/>
    </xf>
    <xf numFmtId="0" fontId="36" fillId="0" borderId="2" xfId="1" applyFont="1" applyFill="1" applyBorder="1" applyAlignment="1">
      <alignment wrapText="1"/>
    </xf>
    <xf numFmtId="0" fontId="26" fillId="3" borderId="2" xfId="4" applyFont="1" applyFill="1" applyBorder="1" applyAlignment="1">
      <alignment horizontal="center" vertical="center" wrapText="1"/>
    </xf>
    <xf numFmtId="0" fontId="20" fillId="0" borderId="0" xfId="4" applyFont="1" applyBorder="1" applyAlignment="1">
      <alignment horizontal="center"/>
    </xf>
    <xf numFmtId="0" fontId="6" fillId="0" borderId="0" xfId="4" applyFont="1" applyBorder="1" applyAlignment="1">
      <alignment horizontal="left"/>
    </xf>
    <xf numFmtId="0" fontId="33" fillId="0" borderId="0" xfId="4" applyFont="1" applyBorder="1" applyAlignment="1" applyProtection="1">
      <alignment horizontal="center" vertical="center"/>
    </xf>
    <xf numFmtId="0" fontId="33" fillId="0" borderId="0" xfId="4" applyFont="1" applyBorder="1" applyAlignment="1" applyProtection="1">
      <alignment vertical="center"/>
    </xf>
    <xf numFmtId="0" fontId="33" fillId="0" borderId="0" xfId="3" applyFont="1" applyBorder="1" applyAlignment="1">
      <alignment horizontal="left"/>
    </xf>
    <xf numFmtId="0" fontId="35" fillId="0" borderId="2" xfId="3" applyFont="1" applyBorder="1" applyAlignment="1">
      <alignment horizontal="left" vertical="center" wrapText="1"/>
    </xf>
    <xf numFmtId="0" fontId="35" fillId="0" borderId="2" xfId="3" applyFont="1" applyBorder="1" applyAlignment="1">
      <alignment horizontal="left"/>
    </xf>
    <xf numFmtId="0" fontId="33" fillId="0" borderId="2" xfId="4" applyFont="1" applyFill="1" applyBorder="1" applyAlignment="1">
      <alignment wrapText="1"/>
    </xf>
    <xf numFmtId="0" fontId="33" fillId="2" borderId="2" xfId="1" applyFont="1" applyFill="1" applyBorder="1" applyAlignment="1">
      <alignment horizontal="left" vertical="center" wrapText="1"/>
    </xf>
    <xf numFmtId="0" fontId="35" fillId="0" borderId="6" xfId="4" applyFont="1" applyBorder="1" applyAlignment="1" applyProtection="1">
      <alignment vertical="center" wrapText="1"/>
    </xf>
    <xf numFmtId="0" fontId="35" fillId="0" borderId="2" xfId="1" applyFont="1" applyBorder="1" applyAlignment="1">
      <alignment horizontal="left" vertical="center" wrapText="1"/>
    </xf>
    <xf numFmtId="0" fontId="33" fillId="0" borderId="2" xfId="4" applyFont="1" applyBorder="1" applyAlignment="1">
      <alignment horizontal="left" wrapText="1"/>
    </xf>
    <xf numFmtId="0" fontId="34" fillId="3" borderId="2" xfId="4" applyFont="1" applyFill="1" applyBorder="1" applyAlignment="1">
      <alignment horizontal="center" vertical="center" wrapText="1"/>
    </xf>
    <xf numFmtId="0" fontId="37" fillId="3" borderId="2" xfId="4" applyFont="1" applyFill="1" applyBorder="1" applyAlignment="1">
      <alignment horizontal="center" vertical="center"/>
    </xf>
    <xf numFmtId="0" fontId="37" fillId="3" borderId="2" xfId="4" applyFont="1" applyFill="1" applyBorder="1" applyAlignment="1" applyProtection="1">
      <alignment horizontal="left" vertical="top"/>
    </xf>
    <xf numFmtId="0" fontId="19" fillId="0" borderId="0" xfId="4" applyFont="1" applyAlignment="1">
      <alignment horizontal="left"/>
    </xf>
    <xf numFmtId="0" fontId="30" fillId="0" borderId="2" xfId="4" applyFont="1" applyBorder="1" applyAlignment="1">
      <alignment horizontal="left" vertical="center" wrapText="1"/>
    </xf>
    <xf numFmtId="0" fontId="33" fillId="0" borderId="6" xfId="4" applyFont="1" applyBorder="1" applyAlignment="1" applyProtection="1">
      <alignment horizontal="center" vertical="center" wrapText="1"/>
    </xf>
    <xf numFmtId="0" fontId="33" fillId="0" borderId="2" xfId="4" applyFont="1" applyBorder="1" applyAlignment="1" applyProtection="1">
      <alignment horizontal="center" vertical="center" wrapText="1"/>
    </xf>
    <xf numFmtId="0" fontId="33" fillId="0" borderId="9" xfId="4" applyFont="1" applyBorder="1" applyAlignment="1">
      <alignment horizontal="left" vertical="center" wrapText="1"/>
    </xf>
    <xf numFmtId="0" fontId="35" fillId="3" borderId="2" xfId="4" applyFont="1" applyFill="1" applyBorder="1" applyAlignment="1" applyProtection="1">
      <alignment horizontal="center" vertical="center"/>
    </xf>
    <xf numFmtId="0" fontId="33" fillId="0" borderId="6" xfId="1" applyFont="1" applyBorder="1" applyAlignment="1">
      <alignment horizontal="center" vertical="center" wrapText="1"/>
    </xf>
    <xf numFmtId="0" fontId="38" fillId="0" borderId="6" xfId="1" applyFont="1" applyBorder="1" applyAlignment="1">
      <alignment horizontal="center" vertical="top" wrapText="1"/>
    </xf>
    <xf numFmtId="0" fontId="33" fillId="0" borderId="6" xfId="1" applyFont="1" applyBorder="1" applyAlignment="1">
      <alignment horizontal="center" vertical="top" wrapText="1"/>
    </xf>
    <xf numFmtId="0" fontId="33" fillId="0" borderId="1" xfId="1" applyFont="1" applyBorder="1" applyAlignment="1">
      <alignment horizontal="left" vertical="center" wrapText="1"/>
    </xf>
    <xf numFmtId="0" fontId="33" fillId="0" borderId="2" xfId="4" applyFont="1" applyBorder="1" applyAlignment="1">
      <alignment horizontal="left" wrapText="1"/>
    </xf>
    <xf numFmtId="0" fontId="36" fillId="0" borderId="0" xfId="7" applyFont="1" applyBorder="1" applyAlignment="1">
      <alignment vertical="center" wrapText="1"/>
    </xf>
    <xf numFmtId="0" fontId="37" fillId="0" borderId="2" xfId="6" applyFont="1" applyBorder="1" applyAlignment="1"/>
    <xf numFmtId="0" fontId="6" fillId="0" borderId="0" xfId="4" applyFont="1" applyAlignment="1">
      <alignment horizontal="left" vertical="center" wrapText="1"/>
    </xf>
    <xf numFmtId="0" fontId="35" fillId="0" borderId="2" xfId="4" applyFont="1" applyBorder="1" applyAlignment="1">
      <alignment vertical="center" wrapText="1"/>
    </xf>
    <xf numFmtId="0" fontId="20" fillId="0" borderId="2" xfId="4" applyFont="1" applyBorder="1" applyAlignment="1">
      <alignment horizontal="left" vertical="center" wrapText="1"/>
    </xf>
    <xf numFmtId="0" fontId="20" fillId="0" borderId="2" xfId="4" applyFont="1" applyBorder="1" applyAlignment="1">
      <alignment vertical="center" wrapText="1"/>
    </xf>
    <xf numFmtId="0" fontId="35" fillId="0" borderId="2" xfId="4" applyFont="1" applyFill="1" applyBorder="1" applyAlignment="1">
      <alignment vertical="center" wrapText="1"/>
    </xf>
    <xf numFmtId="0" fontId="35" fillId="0" borderId="6" xfId="4" applyFont="1" applyBorder="1" applyAlignment="1">
      <alignment vertical="center" wrapText="1"/>
    </xf>
    <xf numFmtId="0" fontId="35" fillId="0" borderId="2" xfId="4" applyFont="1" applyBorder="1" applyAlignment="1">
      <alignment vertical="top" wrapText="1"/>
    </xf>
    <xf numFmtId="0" fontId="35" fillId="2" borderId="2" xfId="4" applyFont="1" applyFill="1" applyBorder="1" applyAlignment="1">
      <alignment vertical="center" wrapText="1"/>
    </xf>
    <xf numFmtId="0" fontId="35" fillId="0" borderId="0" xfId="4" applyFont="1" applyBorder="1" applyAlignment="1"/>
    <xf numFmtId="0" fontId="35" fillId="0" borderId="2" xfId="4" applyFont="1" applyBorder="1" applyAlignment="1"/>
    <xf numFmtId="0" fontId="0" fillId="0" borderId="2" xfId="0" applyFont="1" applyBorder="1" applyAlignment="1" applyProtection="1">
      <alignment vertical="center"/>
    </xf>
    <xf numFmtId="0" fontId="35" fillId="0" borderId="2" xfId="3" applyFont="1" applyBorder="1" applyAlignment="1">
      <alignment horizontal="left" wrapText="1"/>
    </xf>
    <xf numFmtId="0" fontId="30" fillId="0" borderId="2" xfId="4" applyFont="1" applyFill="1" applyBorder="1" applyAlignment="1">
      <alignment horizontal="left" vertical="center" wrapText="1"/>
    </xf>
    <xf numFmtId="0" fontId="30" fillId="0" borderId="2" xfId="3" applyFont="1" applyBorder="1" applyAlignment="1">
      <alignment horizontal="left" wrapText="1"/>
    </xf>
    <xf numFmtId="0" fontId="30" fillId="0" borderId="2" xfId="0" applyFont="1" applyBorder="1" applyAlignment="1">
      <alignment horizontal="center" vertical="center" wrapText="1"/>
    </xf>
    <xf numFmtId="0" fontId="33" fillId="0" borderId="12" xfId="1" applyFont="1" applyBorder="1" applyAlignment="1">
      <alignment horizontal="left" vertical="top" wrapText="1"/>
    </xf>
    <xf numFmtId="0" fontId="30" fillId="0" borderId="6" xfId="1" applyFont="1" applyBorder="1" applyAlignment="1">
      <alignment horizontal="left" vertical="top" wrapText="1"/>
    </xf>
    <xf numFmtId="0" fontId="0" fillId="0" borderId="1" xfId="0" applyFont="1" applyBorder="1" applyAlignment="1">
      <alignment horizontal="left" wrapText="1"/>
    </xf>
    <xf numFmtId="0" fontId="6" fillId="0" borderId="2" xfId="6" applyFont="1" applyFill="1" applyBorder="1" applyAlignment="1"/>
    <xf numFmtId="0" fontId="26" fillId="2" borderId="2" xfId="0" applyFont="1" applyFill="1" applyBorder="1" applyAlignment="1">
      <alignment horizontal="center" vertical="center"/>
    </xf>
    <xf numFmtId="0" fontId="26" fillId="2" borderId="2" xfId="0" applyFont="1" applyFill="1" applyBorder="1" applyAlignment="1">
      <alignment horizontal="center" vertical="center"/>
    </xf>
    <xf numFmtId="0" fontId="30" fillId="0" borderId="2" xfId="4" applyFont="1" applyBorder="1" applyAlignment="1">
      <alignment horizontal="left" vertical="center" wrapText="1"/>
    </xf>
    <xf numFmtId="0" fontId="33" fillId="0" borderId="2" xfId="4" applyFont="1" applyBorder="1" applyAlignment="1">
      <alignment horizontal="left" vertical="center" wrapText="1"/>
    </xf>
    <xf numFmtId="0" fontId="20" fillId="0" borderId="2" xfId="4" applyFont="1" applyBorder="1" applyAlignment="1">
      <alignment horizontal="center" vertical="center" wrapText="1"/>
    </xf>
    <xf numFmtId="0" fontId="33" fillId="0" borderId="1" xfId="4" applyFont="1" applyBorder="1" applyAlignment="1">
      <alignment horizontal="left" vertical="top" wrapText="1"/>
    </xf>
    <xf numFmtId="0" fontId="20" fillId="0" borderId="6" xfId="4" applyFont="1" applyBorder="1" applyAlignment="1">
      <alignment horizontal="center" vertical="center" wrapText="1"/>
    </xf>
    <xf numFmtId="0" fontId="20" fillId="0" borderId="9" xfId="4" applyFont="1" applyBorder="1" applyAlignment="1">
      <alignment horizontal="center" vertical="center" wrapText="1"/>
    </xf>
    <xf numFmtId="0" fontId="35" fillId="0" borderId="6" xfId="4" applyFont="1" applyBorder="1" applyAlignment="1">
      <alignment horizontal="left" vertical="center" wrapText="1"/>
    </xf>
    <xf numFmtId="0" fontId="35" fillId="0" borderId="9" xfId="4" applyFont="1" applyBorder="1" applyAlignment="1">
      <alignment horizontal="left" vertical="center" wrapText="1"/>
    </xf>
    <xf numFmtId="0" fontId="33" fillId="0" borderId="6" xfId="4" applyFont="1" applyBorder="1" applyAlignment="1" applyProtection="1">
      <alignment horizontal="left" vertical="center" wrapText="1"/>
    </xf>
    <xf numFmtId="0" fontId="33" fillId="0" borderId="6" xfId="4" applyFont="1" applyBorder="1" applyAlignment="1" applyProtection="1">
      <alignment horizontal="center" vertical="center" wrapText="1"/>
    </xf>
    <xf numFmtId="0" fontId="33" fillId="0" borderId="6" xfId="4" applyFont="1" applyBorder="1" applyAlignment="1" applyProtection="1">
      <alignment horizontal="center" vertical="center"/>
    </xf>
    <xf numFmtId="0" fontId="41" fillId="0" borderId="6" xfId="0" applyFont="1" applyBorder="1" applyAlignment="1">
      <alignment horizontal="center" vertical="center" wrapText="1"/>
    </xf>
    <xf numFmtId="0" fontId="33" fillId="0" borderId="6" xfId="4" applyFont="1" applyFill="1" applyBorder="1" applyAlignment="1" applyProtection="1">
      <alignment horizontal="left" vertical="center" wrapText="1"/>
    </xf>
    <xf numFmtId="0" fontId="35" fillId="0" borderId="6" xfId="4" applyFont="1" applyFill="1" applyBorder="1" applyAlignment="1">
      <alignment horizontal="left" vertical="center" wrapText="1"/>
    </xf>
    <xf numFmtId="0" fontId="33" fillId="0" borderId="6" xfId="4" applyFont="1" applyFill="1" applyBorder="1" applyAlignment="1">
      <alignment horizontal="center" vertical="center" wrapText="1"/>
    </xf>
    <xf numFmtId="0" fontId="35" fillId="0" borderId="2" xfId="4" applyFont="1" applyBorder="1" applyAlignment="1">
      <alignment horizontal="left" vertical="center" wrapText="1"/>
    </xf>
    <xf numFmtId="0" fontId="20" fillId="0" borderId="2" xfId="4" applyFont="1" applyBorder="1" applyAlignment="1">
      <alignment horizontal="center" vertical="center"/>
    </xf>
    <xf numFmtId="0" fontId="35" fillId="0" borderId="2" xfId="4" applyFont="1" applyBorder="1" applyAlignment="1">
      <alignment vertical="center" wrapText="1"/>
    </xf>
    <xf numFmtId="0" fontId="20" fillId="0" borderId="2" xfId="4" applyFont="1" applyBorder="1" applyAlignment="1">
      <alignment vertical="center" wrapText="1"/>
    </xf>
    <xf numFmtId="0" fontId="33" fillId="0" borderId="2" xfId="3" applyFont="1" applyBorder="1" applyAlignment="1">
      <alignment horizontal="center" vertical="center"/>
    </xf>
    <xf numFmtId="0" fontId="33" fillId="0" borderId="6" xfId="3" applyFont="1" applyBorder="1" applyAlignment="1">
      <alignment horizontal="center" vertical="center"/>
    </xf>
    <xf numFmtId="0" fontId="35" fillId="0" borderId="6" xfId="3" applyFont="1" applyBorder="1" applyAlignment="1">
      <alignment horizontal="center" vertical="center"/>
    </xf>
    <xf numFmtId="0" fontId="33" fillId="0" borderId="12" xfId="4" applyFont="1" applyBorder="1" applyAlignment="1" applyProtection="1">
      <alignment horizontal="left" vertical="center" wrapText="1"/>
    </xf>
    <xf numFmtId="0" fontId="33" fillId="0" borderId="8" xfId="4" applyFont="1" applyBorder="1" applyAlignment="1" applyProtection="1">
      <alignment horizontal="left" vertical="center" wrapText="1"/>
    </xf>
    <xf numFmtId="0" fontId="33" fillId="0" borderId="13" xfId="4" applyFont="1" applyBorder="1" applyAlignment="1" applyProtection="1">
      <alignment horizontal="left" vertical="center" wrapText="1"/>
    </xf>
    <xf numFmtId="0" fontId="35" fillId="0" borderId="6" xfId="1" applyFont="1" applyBorder="1" applyAlignment="1">
      <alignment horizontal="center" vertical="center"/>
    </xf>
    <xf numFmtId="0" fontId="35" fillId="0" borderId="9" xfId="1" applyFont="1" applyBorder="1" applyAlignment="1">
      <alignment horizontal="center" vertical="center"/>
    </xf>
    <xf numFmtId="0" fontId="35" fillId="0" borderId="6" xfId="1" applyFont="1" applyBorder="1" applyAlignment="1">
      <alignment horizontal="left" vertical="center" wrapText="1"/>
    </xf>
    <xf numFmtId="0" fontId="35" fillId="0" borderId="9" xfId="1" applyFont="1" applyBorder="1" applyAlignment="1">
      <alignment horizontal="left" vertical="center" wrapText="1"/>
    </xf>
    <xf numFmtId="0" fontId="33" fillId="0" borderId="2" xfId="1" applyFont="1" applyBorder="1" applyAlignment="1">
      <alignment horizontal="left"/>
    </xf>
    <xf numFmtId="0" fontId="33" fillId="0" borderId="6" xfId="1" applyFont="1" applyBorder="1" applyAlignment="1">
      <alignment horizontal="center" vertical="center" wrapText="1"/>
    </xf>
    <xf numFmtId="0" fontId="33" fillId="0" borderId="3" xfId="1" applyFont="1" applyBorder="1" applyAlignment="1">
      <alignment horizontal="center" vertical="center" wrapText="1"/>
    </xf>
    <xf numFmtId="0" fontId="33" fillId="0" borderId="2" xfId="1" applyFont="1" applyFill="1" applyBorder="1" applyAlignment="1">
      <alignment horizontal="left"/>
    </xf>
    <xf numFmtId="0" fontId="35" fillId="0" borderId="2" xfId="1" applyFont="1" applyBorder="1" applyAlignment="1">
      <alignment horizontal="center" vertical="center"/>
    </xf>
    <xf numFmtId="0" fontId="35" fillId="0" borderId="2" xfId="1" applyFont="1" applyBorder="1" applyAlignment="1">
      <alignment horizontal="left" vertical="center" wrapText="1"/>
    </xf>
    <xf numFmtId="0" fontId="35" fillId="0" borderId="2" xfId="1" applyFont="1" applyBorder="1" applyAlignment="1">
      <alignment horizontal="left" vertical="top" wrapText="1"/>
    </xf>
    <xf numFmtId="0" fontId="33" fillId="0" borderId="2" xfId="1" applyFont="1" applyBorder="1" applyAlignment="1">
      <alignment horizontal="center" vertical="center" wrapText="1"/>
    </xf>
    <xf numFmtId="0" fontId="35" fillId="0" borderId="6" xfId="0" applyFont="1" applyFill="1" applyBorder="1" applyAlignment="1">
      <alignment horizontal="center" vertical="center" wrapText="1"/>
    </xf>
    <xf numFmtId="0" fontId="33" fillId="0" borderId="2" xfId="4" applyFont="1" applyFill="1" applyBorder="1" applyAlignment="1">
      <alignment horizontal="center" vertical="center" wrapText="1"/>
    </xf>
    <xf numFmtId="0" fontId="33" fillId="0" borderId="2" xfId="4" applyFont="1" applyBorder="1" applyAlignment="1">
      <alignment horizontal="left"/>
    </xf>
    <xf numFmtId="0" fontId="33" fillId="0" borderId="2" xfId="4" applyFont="1" applyFill="1" applyBorder="1" applyAlignment="1">
      <alignment horizontal="left" vertical="center" wrapText="1"/>
    </xf>
    <xf numFmtId="0" fontId="35" fillId="0" borderId="6" xfId="4" applyFont="1" applyBorder="1" applyAlignment="1">
      <alignment horizontal="center" vertical="center"/>
    </xf>
    <xf numFmtId="0" fontId="33" fillId="0" borderId="6" xfId="0" applyFont="1" applyBorder="1" applyAlignment="1">
      <alignment horizontal="center" vertical="center" wrapText="1"/>
    </xf>
    <xf numFmtId="0" fontId="35" fillId="0" borderId="6" xfId="4" applyFont="1" applyBorder="1" applyAlignment="1">
      <alignment horizontal="center" vertical="center" wrapText="1"/>
    </xf>
    <xf numFmtId="0" fontId="35" fillId="0" borderId="3" xfId="4" applyFont="1" applyBorder="1" applyAlignment="1">
      <alignment horizontal="center" vertical="center" wrapText="1"/>
    </xf>
    <xf numFmtId="0" fontId="33" fillId="0" borderId="6" xfId="4" applyFont="1" applyBorder="1" applyAlignment="1">
      <alignment horizontal="center" vertical="center" wrapText="1"/>
    </xf>
    <xf numFmtId="0" fontId="33" fillId="0" borderId="3" xfId="4" applyFont="1" applyBorder="1" applyAlignment="1">
      <alignment horizontal="center" vertical="center" wrapText="1"/>
    </xf>
    <xf numFmtId="0" fontId="35" fillId="0" borderId="2" xfId="4" applyFont="1" applyBorder="1" applyAlignment="1">
      <alignment horizontal="center" vertical="center" wrapText="1"/>
    </xf>
    <xf numFmtId="0" fontId="20" fillId="0" borderId="12" xfId="4" applyFont="1" applyBorder="1" applyAlignment="1">
      <alignment horizontal="center" vertical="center" wrapText="1"/>
    </xf>
    <xf numFmtId="0" fontId="35" fillId="0" borderId="2" xfId="4" applyFont="1" applyBorder="1" applyAlignment="1">
      <alignment horizontal="center" vertical="center"/>
    </xf>
    <xf numFmtId="0" fontId="33" fillId="0" borderId="6" xfId="4" applyFont="1" applyBorder="1" applyAlignment="1">
      <alignment horizontal="center"/>
    </xf>
    <xf numFmtId="0" fontId="33" fillId="0" borderId="13" xfId="4" applyFont="1" applyBorder="1" applyAlignment="1">
      <alignment horizontal="center"/>
    </xf>
    <xf numFmtId="0" fontId="33" fillId="0" borderId="6" xfId="3" applyFont="1" applyBorder="1" applyAlignment="1">
      <alignment vertical="center" wrapText="1"/>
    </xf>
    <xf numFmtId="0" fontId="35" fillId="0" borderId="6" xfId="3" applyFont="1" applyBorder="1" applyAlignment="1">
      <alignment horizontal="center" vertical="center" wrapText="1"/>
    </xf>
    <xf numFmtId="0" fontId="33" fillId="0" borderId="6" xfId="3" applyFont="1" applyBorder="1" applyAlignment="1">
      <alignment horizontal="center" vertical="center" wrapText="1"/>
    </xf>
    <xf numFmtId="0" fontId="35" fillId="0" borderId="13" xfId="3" applyFont="1" applyBorder="1" applyAlignment="1">
      <alignment horizontal="center" vertical="center"/>
    </xf>
    <xf numFmtId="0" fontId="33" fillId="0" borderId="2" xfId="3" applyFont="1" applyFill="1" applyBorder="1" applyAlignment="1">
      <alignment horizontal="center" vertical="center"/>
    </xf>
    <xf numFmtId="0" fontId="33" fillId="0" borderId="2" xfId="3" applyFont="1" applyBorder="1" applyAlignment="1">
      <alignment vertical="center" wrapText="1"/>
    </xf>
    <xf numFmtId="0" fontId="33" fillId="0" borderId="6" xfId="3" applyFont="1" applyFill="1" applyBorder="1" applyAlignment="1">
      <alignment horizontal="left" vertical="center" wrapText="1"/>
    </xf>
    <xf numFmtId="0" fontId="35" fillId="0" borderId="6" xfId="3" applyFont="1" applyFill="1" applyBorder="1" applyAlignment="1">
      <alignment horizontal="center" vertical="center" wrapText="1"/>
    </xf>
    <xf numFmtId="0" fontId="33" fillId="0" borderId="2" xfId="3" applyFont="1" applyFill="1" applyBorder="1" applyAlignment="1">
      <alignment horizontal="center" vertical="center" wrapText="1"/>
    </xf>
    <xf numFmtId="0" fontId="33" fillId="0" borderId="12" xfId="3" applyFont="1" applyBorder="1" applyAlignment="1">
      <alignment horizontal="center" vertical="center" wrapText="1"/>
    </xf>
    <xf numFmtId="0" fontId="33" fillId="0" borderId="2" xfId="3" applyFont="1" applyFill="1" applyBorder="1" applyAlignment="1">
      <alignment horizontal="left" vertical="center" wrapText="1"/>
    </xf>
    <xf numFmtId="0" fontId="33" fillId="0" borderId="6" xfId="4" applyFont="1" applyFill="1" applyBorder="1" applyAlignment="1">
      <alignment horizontal="left" vertical="top" wrapText="1"/>
    </xf>
    <xf numFmtId="0" fontId="33" fillId="0" borderId="6" xfId="4" applyFont="1" applyFill="1" applyBorder="1" applyAlignment="1">
      <alignment horizontal="left" vertical="center" wrapText="1"/>
    </xf>
    <xf numFmtId="0" fontId="33" fillId="0" borderId="6" xfId="3" applyFont="1" applyBorder="1" applyAlignment="1">
      <alignment horizontal="left" vertical="center"/>
    </xf>
    <xf numFmtId="0" fontId="30" fillId="2" borderId="1" xfId="3" applyFont="1" applyFill="1" applyBorder="1" applyAlignment="1">
      <alignment horizontal="center" vertical="center" wrapText="1"/>
    </xf>
    <xf numFmtId="0" fontId="33" fillId="0" borderId="6" xfId="4" applyFont="1" applyBorder="1" applyAlignment="1">
      <alignment horizontal="left" vertical="center" wrapText="1"/>
    </xf>
    <xf numFmtId="0" fontId="33" fillId="0" borderId="9" xfId="4" applyFont="1" applyBorder="1" applyAlignment="1">
      <alignment horizontal="left" vertical="center" wrapText="1"/>
    </xf>
    <xf numFmtId="0" fontId="30" fillId="2" borderId="12" xfId="3" applyFont="1" applyFill="1" applyBorder="1" applyAlignment="1">
      <alignment horizontal="center" vertical="center" wrapText="1"/>
    </xf>
    <xf numFmtId="0" fontId="35" fillId="0" borderId="2" xfId="4" applyFont="1" applyFill="1" applyBorder="1" applyAlignment="1">
      <alignment horizontal="center" vertical="center" wrapText="1"/>
    </xf>
    <xf numFmtId="0" fontId="33" fillId="0" borderId="2" xfId="4" applyFont="1" applyFill="1" applyBorder="1" applyAlignment="1">
      <alignment horizontal="left" vertical="top" wrapText="1"/>
    </xf>
    <xf numFmtId="0" fontId="33" fillId="0" borderId="6" xfId="3" applyFont="1" applyFill="1" applyBorder="1" applyAlignment="1">
      <alignment horizontal="center" vertical="center" wrapText="1"/>
    </xf>
    <xf numFmtId="0" fontId="0" fillId="0" borderId="2" xfId="0" applyFont="1" applyBorder="1" applyAlignment="1">
      <alignment horizontal="center" vertical="center" wrapText="1"/>
    </xf>
    <xf numFmtId="0" fontId="33" fillId="0" borderId="1" xfId="4" applyFont="1" applyBorder="1" applyAlignment="1">
      <alignment horizontal="center" vertical="center" wrapText="1"/>
    </xf>
    <xf numFmtId="0" fontId="33" fillId="0" borderId="10" xfId="4" applyFont="1" applyBorder="1" applyAlignment="1">
      <alignment horizontal="center" vertical="center" wrapText="1"/>
    </xf>
    <xf numFmtId="0" fontId="33" fillId="0" borderId="2" xfId="4" applyFont="1" applyBorder="1" applyAlignment="1">
      <alignment horizontal="left" wrapText="1"/>
    </xf>
    <xf numFmtId="0" fontId="0" fillId="0" borderId="2" xfId="0" applyFont="1" applyBorder="1" applyAlignment="1">
      <alignment horizontal="center" wrapText="1"/>
    </xf>
    <xf numFmtId="0" fontId="33" fillId="0" borderId="1" xfId="4" applyFont="1" applyBorder="1" applyAlignment="1">
      <alignment horizontal="left" vertical="center" wrapText="1"/>
    </xf>
    <xf numFmtId="0" fontId="33" fillId="0" borderId="10" xfId="4" applyFont="1" applyBorder="1" applyAlignment="1">
      <alignment horizontal="left" vertical="center" wrapText="1"/>
    </xf>
    <xf numFmtId="0" fontId="33" fillId="0" borderId="11" xfId="4" applyFont="1" applyBorder="1" applyAlignment="1">
      <alignment horizontal="left" vertical="center" wrapText="1"/>
    </xf>
    <xf numFmtId="0" fontId="0" fillId="0" borderId="2" xfId="0" applyFont="1" applyBorder="1" applyAlignment="1">
      <alignment horizontal="left" vertical="top" wrapText="1" readingOrder="1"/>
    </xf>
    <xf numFmtId="0" fontId="35" fillId="3" borderId="1" xfId="4" applyFont="1" applyFill="1" applyBorder="1" applyAlignment="1">
      <alignment horizontal="center"/>
    </xf>
    <xf numFmtId="0" fontId="20" fillId="0" borderId="1" xfId="4" applyFont="1" applyBorder="1" applyAlignment="1">
      <alignment horizontal="center" vertical="center" wrapText="1"/>
    </xf>
    <xf numFmtId="0" fontId="35" fillId="0" borderId="1" xfId="4" applyFont="1" applyBorder="1" applyAlignment="1">
      <alignment horizontal="center" vertical="top" wrapText="1"/>
    </xf>
    <xf numFmtId="0" fontId="33" fillId="0" borderId="1" xfId="4" applyFont="1" applyBorder="1" applyAlignment="1">
      <alignment horizontal="center" vertical="top" wrapText="1"/>
    </xf>
    <xf numFmtId="0" fontId="33" fillId="0" borderId="39" xfId="4" applyFont="1" applyBorder="1" applyAlignment="1">
      <alignment horizontal="left" vertical="center" wrapText="1"/>
    </xf>
    <xf numFmtId="0" fontId="33" fillId="0" borderId="0" xfId="4" applyFont="1" applyAlignment="1">
      <alignment horizontal="center" vertical="center" wrapText="1"/>
    </xf>
    <xf numFmtId="0" fontId="35" fillId="0" borderId="0" xfId="4" applyFont="1" applyAlignment="1">
      <alignment horizontal="left" vertical="top" wrapText="1"/>
    </xf>
    <xf numFmtId="0" fontId="6" fillId="0" borderId="2" xfId="513" applyFont="1" applyBorder="1" applyAlignment="1">
      <alignment horizontal="left" vertical="top" wrapText="1" readingOrder="1"/>
    </xf>
    <xf numFmtId="0" fontId="6" fillId="0" borderId="2" xfId="513" applyBorder="1" applyAlignment="1">
      <alignment horizontal="left" vertical="top" wrapText="1" readingOrder="1"/>
    </xf>
    <xf numFmtId="0" fontId="6" fillId="0" borderId="1" xfId="513" applyBorder="1" applyAlignment="1">
      <alignment horizontal="left" vertical="top" wrapText="1" readingOrder="1"/>
    </xf>
    <xf numFmtId="0" fontId="33" fillId="0" borderId="9" xfId="0" applyFont="1" applyBorder="1" applyAlignment="1">
      <alignment horizontal="left"/>
    </xf>
    <xf numFmtId="0" fontId="33" fillId="0" borderId="0" xfId="0" applyFont="1" applyAlignment="1">
      <alignment horizontal="left"/>
    </xf>
    <xf numFmtId="0" fontId="30" fillId="0" borderId="0" xfId="3" applyFont="1" applyFill="1" applyAlignment="1">
      <alignment horizontal="left" wrapText="1"/>
    </xf>
    <xf numFmtId="0" fontId="30" fillId="0" borderId="11" xfId="4" applyFont="1" applyFill="1" applyBorder="1" applyAlignment="1">
      <alignment horizontal="left" wrapText="1"/>
    </xf>
    <xf numFmtId="0" fontId="33" fillId="0" borderId="2" xfId="4" applyFont="1" applyBorder="1" applyAlignment="1">
      <alignment horizontal="left" vertical="center" wrapText="1"/>
    </xf>
    <xf numFmtId="0" fontId="33" fillId="0" borderId="2" xfId="3" applyFont="1" applyBorder="1" applyAlignment="1">
      <alignment horizontal="left" vertical="center" wrapText="1"/>
    </xf>
    <xf numFmtId="0" fontId="35" fillId="0" borderId="2" xfId="3" applyFont="1" applyFill="1" applyBorder="1" applyAlignment="1">
      <alignment horizontal="center" vertical="center" wrapText="1"/>
    </xf>
    <xf numFmtId="0" fontId="33" fillId="0" borderId="2" xfId="3" applyFont="1" applyFill="1" applyBorder="1" applyAlignment="1">
      <alignment horizontal="left" vertical="center" wrapText="1"/>
    </xf>
    <xf numFmtId="0" fontId="33" fillId="0" borderId="2" xfId="3" applyFont="1" applyFill="1" applyBorder="1" applyAlignment="1">
      <alignment horizontal="center" vertical="center" wrapText="1"/>
    </xf>
    <xf numFmtId="0" fontId="33" fillId="0" borderId="12" xfId="3" applyFont="1" applyBorder="1" applyAlignment="1">
      <alignment horizontal="center" vertical="center" wrapText="1"/>
    </xf>
    <xf numFmtId="0" fontId="33" fillId="0" borderId="5" xfId="3" applyFont="1" applyBorder="1" applyAlignment="1">
      <alignment horizontal="center" vertical="center" wrapText="1"/>
    </xf>
    <xf numFmtId="0" fontId="0" fillId="0" borderId="6" xfId="0" applyFont="1" applyFill="1" applyBorder="1" applyAlignment="1">
      <alignment horizontal="left" vertical="center" wrapText="1"/>
    </xf>
    <xf numFmtId="0" fontId="33" fillId="0" borderId="6" xfId="3" applyFont="1" applyBorder="1" applyAlignment="1">
      <alignment horizontal="center" vertical="center" wrapText="1"/>
    </xf>
    <xf numFmtId="0" fontId="33" fillId="0" borderId="6" xfId="3" applyFont="1" applyFill="1" applyBorder="1" applyAlignment="1">
      <alignment horizontal="left" vertical="top" wrapText="1"/>
    </xf>
    <xf numFmtId="0" fontId="33" fillId="0" borderId="6" xfId="3" applyFont="1" applyFill="1" applyBorder="1" applyAlignment="1">
      <alignment horizontal="left" vertical="center" wrapText="1"/>
    </xf>
    <xf numFmtId="0" fontId="35" fillId="0" borderId="6" xfId="3" applyFont="1" applyFill="1" applyBorder="1" applyAlignment="1">
      <alignment horizontal="center" vertical="center" wrapText="1"/>
    </xf>
    <xf numFmtId="0" fontId="23" fillId="0" borderId="2" xfId="0" applyFont="1" applyFill="1" applyBorder="1" applyAlignment="1">
      <alignment horizontal="left" vertical="center" wrapText="1"/>
    </xf>
    <xf numFmtId="0" fontId="35" fillId="0" borderId="2" xfId="4" applyFont="1" applyFill="1" applyBorder="1" applyAlignment="1">
      <alignment horizontal="center" vertical="center" wrapText="1"/>
    </xf>
    <xf numFmtId="0" fontId="0" fillId="0" borderId="6" xfId="0" applyFont="1" applyBorder="1" applyAlignment="1">
      <alignment horizontal="center" vertical="center"/>
    </xf>
    <xf numFmtId="0" fontId="32" fillId="0" borderId="6" xfId="0" applyFont="1" applyBorder="1" applyAlignment="1">
      <alignment horizontal="left" vertical="center" wrapText="1"/>
    </xf>
    <xf numFmtId="0" fontId="33" fillId="0" borderId="6" xfId="3" applyFont="1" applyBorder="1" applyAlignment="1">
      <alignment horizontal="center" vertical="center"/>
    </xf>
    <xf numFmtId="0" fontId="35" fillId="0" borderId="2" xfId="3" applyFont="1" applyBorder="1" applyAlignment="1">
      <alignment horizontal="center" vertical="center"/>
    </xf>
    <xf numFmtId="0" fontId="33" fillId="0" borderId="2" xfId="1" applyFont="1" applyBorder="1" applyAlignment="1">
      <alignment horizontal="left" vertical="center"/>
    </xf>
    <xf numFmtId="0" fontId="26" fillId="0" borderId="2" xfId="0" applyFont="1" applyBorder="1" applyAlignment="1">
      <alignment horizontal="center" vertical="center"/>
    </xf>
    <xf numFmtId="0" fontId="33" fillId="0" borderId="2" xfId="1" applyFont="1" applyBorder="1" applyAlignment="1">
      <alignment horizontal="left" wrapText="1"/>
    </xf>
    <xf numFmtId="0" fontId="33" fillId="0" borderId="2" xfId="1" applyFont="1" applyBorder="1" applyAlignment="1">
      <alignment horizontal="left"/>
    </xf>
    <xf numFmtId="0" fontId="33" fillId="0" borderId="2" xfId="4" applyFont="1" applyFill="1" applyBorder="1" applyAlignment="1">
      <alignment horizontal="left" vertical="center" wrapText="1"/>
    </xf>
    <xf numFmtId="0" fontId="33" fillId="0" borderId="2" xfId="3" applyFont="1" applyFill="1" applyBorder="1" applyAlignment="1">
      <alignment horizontal="left" vertical="center" wrapText="1"/>
    </xf>
    <xf numFmtId="0" fontId="33" fillId="0" borderId="6" xfId="3" applyFont="1" applyFill="1" applyBorder="1" applyAlignment="1">
      <alignment horizontal="left" vertical="center" wrapText="1"/>
    </xf>
    <xf numFmtId="0" fontId="35" fillId="0" borderId="6" xfId="3" applyFont="1" applyFill="1" applyBorder="1" applyAlignment="1">
      <alignment horizontal="center" vertical="center" wrapText="1"/>
    </xf>
    <xf numFmtId="0" fontId="35" fillId="0" borderId="8" xfId="3" applyFont="1" applyFill="1" applyBorder="1" applyAlignment="1">
      <alignment horizontal="center" vertical="center" wrapText="1"/>
    </xf>
    <xf numFmtId="0" fontId="33" fillId="0" borderId="2" xfId="3" applyFont="1" applyBorder="1" applyAlignment="1">
      <alignment horizontal="center"/>
    </xf>
    <xf numFmtId="0" fontId="6" fillId="0" borderId="6" xfId="1" applyFont="1" applyFill="1" applyBorder="1" applyAlignment="1">
      <alignment vertical="top" wrapText="1"/>
    </xf>
    <xf numFmtId="0" fontId="26" fillId="0" borderId="6" xfId="0" applyFont="1" applyBorder="1" applyAlignment="1">
      <alignment horizontal="center" vertical="center"/>
    </xf>
    <xf numFmtId="0" fontId="0" fillId="0" borderId="6" xfId="0" applyFill="1" applyBorder="1" applyAlignment="1">
      <alignment horizontal="center" vertical="center" wrapText="1"/>
    </xf>
    <xf numFmtId="0" fontId="0" fillId="0" borderId="6" xfId="0" applyBorder="1" applyAlignment="1">
      <alignment horizontal="center" vertical="center"/>
    </xf>
    <xf numFmtId="0" fontId="0" fillId="0" borderId="3" xfId="0" applyBorder="1" applyAlignment="1">
      <alignment horizontal="center" vertical="center"/>
    </xf>
    <xf numFmtId="0" fontId="6" fillId="0" borderId="6" xfId="1" applyFont="1" applyFill="1" applyBorder="1" applyAlignment="1">
      <alignment horizontal="left" vertical="top" wrapText="1"/>
    </xf>
    <xf numFmtId="0" fontId="0" fillId="0" borderId="6" xfId="0" applyBorder="1" applyAlignment="1">
      <alignment horizontal="center" vertical="center" wrapText="1"/>
    </xf>
    <xf numFmtId="0" fontId="6" fillId="0" borderId="6" xfId="1" applyFont="1" applyFill="1" applyBorder="1" applyAlignment="1">
      <alignment horizontal="left" vertical="center" wrapText="1"/>
    </xf>
    <xf numFmtId="0" fontId="0" fillId="0" borderId="2" xfId="0" applyBorder="1" applyAlignment="1">
      <alignment horizontal="left" vertical="top" wrapText="1"/>
    </xf>
    <xf numFmtId="0" fontId="0" fillId="0" borderId="2" xfId="0" applyBorder="1" applyAlignment="1">
      <alignment horizontal="center" vertical="center" wrapText="1"/>
    </xf>
    <xf numFmtId="0" fontId="0" fillId="0" borderId="2" xfId="0" applyBorder="1" applyAlignment="1">
      <alignment horizontal="center" vertical="center"/>
    </xf>
    <xf numFmtId="0" fontId="6" fillId="0" borderId="2" xfId="1" applyFont="1" applyFill="1" applyBorder="1" applyAlignment="1">
      <alignment horizontal="left" vertical="top" wrapText="1"/>
    </xf>
    <xf numFmtId="0" fontId="0" fillId="0" borderId="6" xfId="0" applyFill="1" applyBorder="1" applyAlignment="1">
      <alignment horizontal="center" vertical="center"/>
    </xf>
    <xf numFmtId="0" fontId="6" fillId="0" borderId="2" xfId="1" applyFont="1" applyFill="1" applyBorder="1" applyAlignment="1">
      <alignment vertical="top" wrapText="1"/>
    </xf>
    <xf numFmtId="0" fontId="30" fillId="0" borderId="6" xfId="0" applyFont="1" applyBorder="1" applyAlignment="1">
      <alignment horizontal="left" vertical="top"/>
    </xf>
    <xf numFmtId="0" fontId="20" fillId="0" borderId="6" xfId="0" applyFont="1" applyBorder="1" applyAlignment="1">
      <alignment horizontal="center" vertical="center"/>
    </xf>
    <xf numFmtId="0" fontId="30" fillId="0" borderId="6" xfId="0" applyFont="1" applyBorder="1" applyAlignment="1">
      <alignment horizontal="center" vertical="center"/>
    </xf>
    <xf numFmtId="0" fontId="30" fillId="0" borderId="6" xfId="0" applyFont="1" applyBorder="1" applyAlignment="1">
      <alignment horizontal="left" vertical="top" wrapText="1"/>
    </xf>
    <xf numFmtId="0" fontId="31" fillId="0" borderId="6" xfId="0" applyFont="1" applyBorder="1" applyAlignment="1">
      <alignment horizontal="center" vertical="center"/>
    </xf>
    <xf numFmtId="0" fontId="6" fillId="0" borderId="6" xfId="1" applyBorder="1" applyAlignment="1">
      <alignment horizontal="left" vertical="top" wrapText="1"/>
    </xf>
    <xf numFmtId="0" fontId="7" fillId="0" borderId="6" xfId="1" applyFont="1" applyBorder="1" applyAlignment="1">
      <alignment horizontal="center" vertical="center" wrapText="1"/>
    </xf>
    <xf numFmtId="0" fontId="6" fillId="0" borderId="6" xfId="1" applyBorder="1" applyAlignment="1">
      <alignment horizontal="center" vertical="center"/>
    </xf>
    <xf numFmtId="0" fontId="6" fillId="0" borderId="6" xfId="1" applyBorder="1" applyAlignment="1">
      <alignment horizontal="center"/>
    </xf>
    <xf numFmtId="0" fontId="7" fillId="0" borderId="2" xfId="1" applyFont="1" applyBorder="1" applyAlignment="1">
      <alignment horizontal="center" vertical="center" wrapText="1"/>
    </xf>
    <xf numFmtId="0" fontId="6" fillId="0" borderId="2" xfId="1" applyBorder="1" applyAlignment="1">
      <alignment horizontal="center" vertical="center" wrapText="1"/>
    </xf>
    <xf numFmtId="0" fontId="6" fillId="0" borderId="6" xfId="1" applyBorder="1" applyAlignment="1">
      <alignment horizontal="left" vertical="center" wrapText="1"/>
    </xf>
    <xf numFmtId="0" fontId="25" fillId="0" borderId="2" xfId="1" applyFont="1" applyFill="1" applyBorder="1" applyAlignment="1">
      <alignment horizontal="center" vertical="center" wrapText="1"/>
    </xf>
    <xf numFmtId="0" fontId="6" fillId="0" borderId="6" xfId="1" applyBorder="1" applyAlignment="1">
      <alignment horizontal="center" vertical="center" textRotation="90"/>
    </xf>
    <xf numFmtId="0" fontId="6" fillId="0" borderId="6" xfId="1" applyFill="1" applyBorder="1" applyAlignment="1">
      <alignment horizontal="center" vertical="center"/>
    </xf>
    <xf numFmtId="0" fontId="6" fillId="0" borderId="2" xfId="1" applyBorder="1" applyAlignment="1">
      <alignment horizontal="left" vertical="center" wrapText="1"/>
    </xf>
    <xf numFmtId="0" fontId="6" fillId="0" borderId="6" xfId="1" applyBorder="1" applyAlignment="1">
      <alignment horizontal="center" vertical="center" wrapText="1"/>
    </xf>
    <xf numFmtId="0" fontId="33" fillId="0" borderId="6" xfId="1" applyFont="1" applyBorder="1" applyAlignment="1">
      <alignment horizontal="left" vertical="center" wrapText="1"/>
    </xf>
    <xf numFmtId="0" fontId="33" fillId="0" borderId="12" xfId="1" applyFont="1" applyBorder="1" applyAlignment="1">
      <alignment horizontal="center" vertical="top" wrapText="1"/>
    </xf>
    <xf numFmtId="0" fontId="33" fillId="0" borderId="2" xfId="1" applyFont="1" applyBorder="1" applyAlignment="1">
      <alignment horizontal="left" vertical="top"/>
    </xf>
    <xf numFmtId="0" fontId="20" fillId="0" borderId="2" xfId="1" applyFont="1" applyBorder="1" applyAlignment="1">
      <alignment horizontal="center" vertical="center"/>
    </xf>
    <xf numFmtId="0" fontId="33" fillId="0" borderId="6" xfId="1" applyFont="1" applyBorder="1" applyAlignment="1">
      <alignment horizontal="center" vertical="center"/>
    </xf>
    <xf numFmtId="0" fontId="20" fillId="0" borderId="2" xfId="1" applyFont="1" applyBorder="1" applyAlignment="1">
      <alignment horizontal="center"/>
    </xf>
    <xf numFmtId="0" fontId="33" fillId="0" borderId="6" xfId="1" applyFont="1" applyBorder="1" applyAlignment="1">
      <alignment horizontal="center"/>
    </xf>
    <xf numFmtId="0" fontId="33" fillId="0" borderId="2" xfId="1" applyFont="1" applyBorder="1" applyAlignment="1">
      <alignment horizontal="left" vertical="center" wrapText="1"/>
    </xf>
    <xf numFmtId="0" fontId="33" fillId="0" borderId="13" xfId="1" applyFont="1" applyBorder="1" applyAlignment="1">
      <alignment horizontal="center"/>
    </xf>
    <xf numFmtId="0" fontId="20" fillId="0" borderId="1" xfId="1" applyFont="1" applyBorder="1" applyAlignment="1">
      <alignment horizontal="center" vertical="center"/>
    </xf>
    <xf numFmtId="0" fontId="20" fillId="0" borderId="1" xfId="1" applyFont="1" applyBorder="1" applyAlignment="1">
      <alignment horizontal="center" vertical="center" wrapText="1"/>
    </xf>
    <xf numFmtId="0" fontId="23" fillId="0" borderId="6" xfId="0" applyFont="1" applyBorder="1" applyAlignment="1">
      <alignment horizontal="left" vertical="center" wrapText="1"/>
    </xf>
    <xf numFmtId="0" fontId="32" fillId="0" borderId="6" xfId="0" applyFont="1" applyBorder="1" applyAlignment="1">
      <alignment horizontal="center" vertical="center"/>
    </xf>
    <xf numFmtId="0" fontId="33" fillId="0" borderId="2" xfId="2" applyFont="1" applyBorder="1" applyAlignment="1">
      <alignment horizontal="left" vertical="center" wrapText="1"/>
    </xf>
    <xf numFmtId="0" fontId="35" fillId="0" borderId="2" xfId="2" applyFont="1" applyBorder="1" applyAlignment="1">
      <alignment horizontal="center" vertical="center" wrapText="1"/>
    </xf>
    <xf numFmtId="0" fontId="32" fillId="0" borderId="2" xfId="0" applyFont="1" applyBorder="1" applyAlignment="1">
      <alignment horizontal="center" vertical="center"/>
    </xf>
    <xf numFmtId="0" fontId="0" fillId="0" borderId="6" xfId="0" applyFont="1" applyBorder="1" applyAlignment="1">
      <alignment horizontal="center" vertical="center" wrapText="1"/>
    </xf>
    <xf numFmtId="0" fontId="33" fillId="0" borderId="6" xfId="2" applyFont="1" applyBorder="1" applyAlignment="1">
      <alignment horizontal="left" vertical="center" wrapText="1"/>
    </xf>
    <xf numFmtId="0" fontId="33" fillId="0" borderId="6" xfId="2" applyFont="1" applyBorder="1" applyAlignment="1">
      <alignment horizontal="center" vertical="center"/>
    </xf>
    <xf numFmtId="0" fontId="33" fillId="0" borderId="6" xfId="3" applyFont="1" applyFill="1" applyBorder="1" applyAlignment="1">
      <alignment horizontal="center" vertical="center"/>
    </xf>
    <xf numFmtId="0" fontId="33" fillId="0" borderId="6" xfId="3" applyFont="1" applyFill="1" applyBorder="1" applyAlignment="1">
      <alignment horizontal="center" vertical="center" wrapText="1"/>
    </xf>
    <xf numFmtId="0" fontId="35" fillId="0" borderId="6" xfId="3" applyFont="1" applyFill="1" applyBorder="1" applyAlignment="1">
      <alignment horizontal="center" vertical="center"/>
    </xf>
    <xf numFmtId="0" fontId="0" fillId="0" borderId="2" xfId="0" applyFont="1" applyBorder="1" applyAlignment="1">
      <alignment horizontal="center" vertical="center" wrapText="1"/>
    </xf>
    <xf numFmtId="0" fontId="0" fillId="0" borderId="2" xfId="0" applyFont="1" applyFill="1" applyBorder="1" applyAlignment="1">
      <alignment vertical="center" wrapText="1"/>
    </xf>
    <xf numFmtId="0" fontId="6" fillId="0" borderId="2" xfId="3" applyFont="1" applyBorder="1" applyAlignment="1">
      <alignment horizontal="left" wrapText="1"/>
    </xf>
    <xf numFmtId="0" fontId="33" fillId="0" borderId="2" xfId="3" applyFont="1" applyBorder="1" applyAlignment="1">
      <alignment horizontal="left" vertical="center" wrapText="1"/>
    </xf>
    <xf numFmtId="0" fontId="35" fillId="0" borderId="2" xfId="3" applyFont="1" applyBorder="1" applyAlignment="1">
      <alignment horizontal="center" vertical="center" wrapText="1"/>
    </xf>
    <xf numFmtId="0" fontId="33" fillId="0" borderId="2" xfId="3" applyFont="1" applyBorder="1" applyAlignment="1">
      <alignment horizontal="center" vertical="center" wrapText="1"/>
    </xf>
    <xf numFmtId="0" fontId="25" fillId="0" borderId="2" xfId="4" applyFont="1" applyFill="1" applyBorder="1" applyAlignment="1">
      <alignment horizontal="left" wrapText="1"/>
    </xf>
    <xf numFmtId="0" fontId="25" fillId="0" borderId="1" xfId="4" applyFont="1" applyFill="1" applyBorder="1" applyAlignment="1">
      <alignment horizontal="left" wrapText="1"/>
    </xf>
    <xf numFmtId="0" fontId="25" fillId="0" borderId="2" xfId="3" applyFont="1" applyFill="1" applyBorder="1" applyAlignment="1">
      <alignment horizontal="left" wrapText="1"/>
    </xf>
    <xf numFmtId="0" fontId="7" fillId="0" borderId="3" xfId="1" applyFont="1" applyFill="1" applyBorder="1" applyAlignment="1">
      <alignment vertical="top" wrapText="1"/>
    </xf>
    <xf numFmtId="0" fontId="6" fillId="0" borderId="1" xfId="1" applyBorder="1" applyAlignment="1">
      <alignment wrapText="1"/>
    </xf>
    <xf numFmtId="0" fontId="25" fillId="0" borderId="1" xfId="3" applyFont="1" applyBorder="1" applyAlignment="1">
      <alignment horizontal="left" wrapText="1"/>
    </xf>
    <xf numFmtId="49" fontId="35" fillId="0" borderId="6" xfId="1" applyNumberFormat="1" applyFont="1" applyBorder="1" applyAlignment="1">
      <alignment horizontal="center" vertical="center"/>
    </xf>
    <xf numFmtId="49" fontId="33" fillId="0" borderId="6" xfId="1" applyNumberFormat="1" applyFont="1" applyBorder="1" applyAlignment="1">
      <alignment horizontal="center"/>
    </xf>
    <xf numFmtId="0" fontId="0" fillId="0" borderId="13" xfId="0" applyFont="1" applyBorder="1" applyAlignment="1">
      <alignment horizontal="center" wrapText="1"/>
    </xf>
    <xf numFmtId="0" fontId="30" fillId="2" borderId="2" xfId="1" applyFont="1" applyFill="1" applyBorder="1" applyAlignment="1">
      <alignment horizontal="left" vertical="center" wrapText="1"/>
    </xf>
    <xf numFmtId="0" fontId="46" fillId="0" borderId="2" xfId="2" applyFont="1" applyBorder="1" applyAlignment="1">
      <alignment horizontal="left" vertical="center" wrapText="1"/>
    </xf>
    <xf numFmtId="0" fontId="32" fillId="0" borderId="2" xfId="0" applyFont="1" applyBorder="1" applyAlignment="1">
      <alignment horizontal="left" vertical="center"/>
    </xf>
    <xf numFmtId="0" fontId="0" fillId="0" borderId="6" xfId="0" applyFont="1" applyBorder="1" applyAlignment="1">
      <alignment horizontal="center" vertical="center"/>
    </xf>
    <xf numFmtId="0" fontId="32" fillId="0" borderId="6" xfId="0" applyFont="1" applyBorder="1" applyAlignment="1">
      <alignment horizontal="left" vertical="center" wrapText="1"/>
    </xf>
    <xf numFmtId="0" fontId="33" fillId="0" borderId="2" xfId="4" applyFont="1" applyBorder="1" applyAlignment="1">
      <alignment horizontal="left" vertical="center" wrapText="1"/>
    </xf>
    <xf numFmtId="0" fontId="33" fillId="0" borderId="6" xfId="1" applyFont="1" applyBorder="1" applyAlignment="1">
      <alignment horizontal="center" vertical="center" wrapText="1"/>
    </xf>
    <xf numFmtId="0" fontId="33" fillId="0" borderId="2" xfId="1" applyFont="1" applyBorder="1" applyAlignment="1">
      <alignment horizontal="left" wrapText="1"/>
    </xf>
    <xf numFmtId="0" fontId="33" fillId="0" borderId="12" xfId="4" applyFont="1" applyBorder="1" applyAlignment="1">
      <alignment horizontal="left" vertical="center" wrapText="1"/>
    </xf>
    <xf numFmtId="0" fontId="33" fillId="0" borderId="8" xfId="4" applyFont="1" applyBorder="1" applyAlignment="1">
      <alignment horizontal="left" vertical="center" wrapText="1"/>
    </xf>
    <xf numFmtId="0" fontId="33" fillId="0" borderId="13" xfId="4" applyFont="1" applyBorder="1" applyAlignment="1">
      <alignment horizontal="left" vertical="center" wrapText="1"/>
    </xf>
    <xf numFmtId="0" fontId="33" fillId="0" borderId="2" xfId="4" applyFont="1" applyFill="1" applyBorder="1" applyAlignment="1">
      <alignment horizontal="left" vertical="center" wrapText="1"/>
    </xf>
    <xf numFmtId="0" fontId="33" fillId="0" borderId="12" xfId="4" applyFont="1" applyBorder="1" applyAlignment="1">
      <alignment horizontal="left" wrapText="1"/>
    </xf>
    <xf numFmtId="0" fontId="33" fillId="0" borderId="8" xfId="4" applyFont="1" applyBorder="1" applyAlignment="1">
      <alignment horizontal="left" wrapText="1"/>
    </xf>
    <xf numFmtId="0" fontId="33" fillId="0" borderId="13" xfId="4" applyFont="1" applyBorder="1" applyAlignment="1">
      <alignment horizontal="left" wrapText="1"/>
    </xf>
    <xf numFmtId="0" fontId="33" fillId="0" borderId="1" xfId="4" applyFont="1" applyBorder="1" applyAlignment="1">
      <alignment horizontal="left" vertical="center" wrapText="1"/>
    </xf>
    <xf numFmtId="0" fontId="33" fillId="0" borderId="10" xfId="4" applyFont="1" applyBorder="1" applyAlignment="1">
      <alignment horizontal="left" vertical="center" wrapText="1"/>
    </xf>
    <xf numFmtId="0" fontId="33" fillId="0" borderId="11" xfId="4" applyFont="1" applyBorder="1" applyAlignment="1">
      <alignment horizontal="left" vertical="center" wrapText="1"/>
    </xf>
    <xf numFmtId="0" fontId="33" fillId="0" borderId="2" xfId="4" applyFont="1" applyBorder="1" applyAlignment="1">
      <alignment horizontal="left" wrapText="1"/>
    </xf>
    <xf numFmtId="0" fontId="33" fillId="0" borderId="2" xfId="4" applyFont="1" applyFill="1" applyBorder="1" applyAlignment="1">
      <alignment horizontal="center" vertical="center" wrapText="1"/>
    </xf>
    <xf numFmtId="0" fontId="33" fillId="0" borderId="6" xfId="4" applyFont="1" applyFill="1" applyBorder="1" applyAlignment="1">
      <alignment horizontal="left" vertical="center" wrapText="1"/>
    </xf>
    <xf numFmtId="0" fontId="33" fillId="0" borderId="3" xfId="4" applyFont="1" applyFill="1" applyBorder="1" applyAlignment="1">
      <alignment horizontal="left" vertical="center" wrapText="1"/>
    </xf>
    <xf numFmtId="0" fontId="35" fillId="0" borderId="6" xfId="4" applyFont="1" applyBorder="1" applyAlignment="1">
      <alignment horizontal="center" vertical="center" wrapText="1"/>
    </xf>
    <xf numFmtId="0" fontId="7" fillId="0" borderId="6" xfId="1" applyFont="1" applyBorder="1" applyAlignment="1">
      <alignment horizontal="center" vertical="center" wrapText="1"/>
    </xf>
    <xf numFmtId="0" fontId="33" fillId="0" borderId="1" xfId="1" applyFont="1" applyBorder="1" applyAlignment="1">
      <alignment horizontal="left" wrapText="1"/>
    </xf>
    <xf numFmtId="0" fontId="33" fillId="0" borderId="2" xfId="1" applyFont="1" applyBorder="1" applyAlignment="1">
      <alignment horizontal="left" vertical="center" wrapText="1"/>
    </xf>
    <xf numFmtId="0" fontId="33" fillId="0" borderId="1" xfId="1" applyFont="1" applyBorder="1" applyAlignment="1">
      <alignment horizontal="left" vertical="center" wrapText="1"/>
    </xf>
    <xf numFmtId="0" fontId="45" fillId="0" borderId="2" xfId="1" applyFont="1" applyBorder="1" applyAlignment="1">
      <alignment horizontal="center" vertical="center" wrapText="1"/>
    </xf>
    <xf numFmtId="0" fontId="45" fillId="0" borderId="2" xfId="0" applyFont="1" applyBorder="1" applyAlignment="1">
      <alignment horizontal="center" vertical="center"/>
    </xf>
    <xf numFmtId="0" fontId="23" fillId="0" borderId="6" xfId="0" applyFont="1" applyBorder="1" applyAlignment="1">
      <alignment horizontal="left" vertical="center" wrapText="1"/>
    </xf>
    <xf numFmtId="0" fontId="23" fillId="0" borderId="6" xfId="0" applyFont="1" applyBorder="1" applyAlignment="1">
      <alignment horizontal="center" vertical="center"/>
    </xf>
    <xf numFmtId="0" fontId="23" fillId="0" borderId="2" xfId="0" applyFont="1" applyBorder="1" applyAlignment="1">
      <alignment horizontal="left" vertical="center" wrapText="1"/>
    </xf>
    <xf numFmtId="0" fontId="45" fillId="0" borderId="2" xfId="0" applyFont="1" applyBorder="1" applyAlignment="1">
      <alignment horizontal="center" vertical="center" wrapText="1"/>
    </xf>
    <xf numFmtId="0" fontId="0" fillId="0" borderId="2" xfId="0" applyFont="1" applyBorder="1" applyAlignment="1">
      <alignment horizontal="center" vertical="center" wrapText="1"/>
    </xf>
    <xf numFmtId="0" fontId="0" fillId="0" borderId="2" xfId="0" applyFont="1" applyBorder="1" applyAlignment="1">
      <alignment horizontal="center" vertical="center"/>
    </xf>
    <xf numFmtId="0" fontId="23" fillId="0" borderId="2" xfId="0" applyFont="1" applyBorder="1" applyAlignment="1">
      <alignment horizontal="center" vertical="center"/>
    </xf>
    <xf numFmtId="0" fontId="23" fillId="0" borderId="6" xfId="0" applyFont="1" applyBorder="1" applyAlignment="1">
      <alignment horizontal="center" vertical="center" wrapText="1"/>
    </xf>
    <xf numFmtId="0" fontId="26" fillId="0" borderId="6" xfId="0" applyFont="1" applyBorder="1" applyAlignment="1">
      <alignment horizontal="center" vertical="center" wrapText="1"/>
    </xf>
    <xf numFmtId="0" fontId="45" fillId="0" borderId="35" xfId="0" applyFont="1" applyBorder="1" applyAlignment="1">
      <alignment horizontal="left"/>
    </xf>
    <xf numFmtId="0" fontId="45" fillId="0" borderId="15" xfId="0" applyFont="1" applyBorder="1" applyAlignment="1">
      <alignment horizontal="left"/>
    </xf>
    <xf numFmtId="0" fontId="45" fillId="0" borderId="16" xfId="0" applyFont="1" applyBorder="1" applyAlignment="1">
      <alignment horizontal="left"/>
    </xf>
    <xf numFmtId="0" fontId="45" fillId="0" borderId="18" xfId="0" applyFont="1" applyBorder="1" applyAlignment="1">
      <alignment horizontal="center" vertical="center"/>
    </xf>
    <xf numFmtId="0" fontId="45" fillId="0" borderId="36" xfId="0" applyFont="1" applyBorder="1" applyAlignment="1">
      <alignment horizontal="center" vertical="center"/>
    </xf>
    <xf numFmtId="0" fontId="26" fillId="0" borderId="2" xfId="0" applyFont="1" applyBorder="1" applyAlignment="1">
      <alignment horizontal="center" vertical="center" wrapText="1"/>
    </xf>
    <xf numFmtId="0" fontId="32" fillId="0" borderId="2" xfId="0" applyFont="1" applyBorder="1" applyAlignment="1">
      <alignment horizontal="left" vertical="center" wrapText="1"/>
    </xf>
    <xf numFmtId="0" fontId="32" fillId="0" borderId="2" xfId="0" applyFont="1" applyBorder="1" applyAlignment="1">
      <alignment horizontal="center" vertical="center"/>
    </xf>
    <xf numFmtId="0" fontId="32" fillId="0" borderId="6" xfId="0" applyFont="1" applyBorder="1" applyAlignment="1">
      <alignment horizontal="center" vertical="center" wrapText="1"/>
    </xf>
    <xf numFmtId="0" fontId="23" fillId="0" borderId="2" xfId="0" applyFont="1" applyBorder="1" applyAlignment="1">
      <alignment horizontal="left" vertical="center"/>
    </xf>
    <xf numFmtId="0" fontId="0" fillId="0" borderId="2" xfId="0" applyFont="1" applyBorder="1" applyAlignment="1">
      <alignment horizontal="center" wrapText="1"/>
    </xf>
    <xf numFmtId="0" fontId="0" fillId="0" borderId="6" xfId="0" applyFont="1" applyBorder="1" applyAlignment="1">
      <alignment horizontal="left" vertical="center" wrapText="1"/>
    </xf>
    <xf numFmtId="0" fontId="35" fillId="0" borderId="6" xfId="4" applyFont="1" applyFill="1" applyBorder="1" applyAlignment="1">
      <alignment horizontal="center" vertical="center" wrapText="1"/>
    </xf>
    <xf numFmtId="0" fontId="33" fillId="0" borderId="6" xfId="4" applyFont="1" applyFill="1" applyBorder="1" applyAlignment="1">
      <alignment horizontal="center" vertical="center" wrapText="1"/>
    </xf>
    <xf numFmtId="0" fontId="0" fillId="0" borderId="3" xfId="0" applyFont="1" applyBorder="1" applyAlignment="1">
      <alignment horizontal="center" vertical="center"/>
    </xf>
    <xf numFmtId="0" fontId="35" fillId="0" borderId="2" xfId="4" applyFont="1" applyFill="1" applyBorder="1" applyAlignment="1">
      <alignment horizontal="center" vertical="center" wrapText="1"/>
    </xf>
    <xf numFmtId="0" fontId="23" fillId="0" borderId="1" xfId="0" applyFont="1" applyBorder="1" applyAlignment="1">
      <alignment wrapText="1"/>
    </xf>
    <xf numFmtId="0" fontId="33" fillId="0" borderId="0" xfId="1" applyFont="1" applyBorder="1" applyAlignment="1">
      <alignment horizontal="left" vertical="center" wrapText="1"/>
    </xf>
    <xf numFmtId="0" fontId="33" fillId="0" borderId="0" xfId="1" applyFont="1" applyBorder="1" applyAlignment="1">
      <alignment horizontal="left" wrapText="1"/>
    </xf>
    <xf numFmtId="0" fontId="23" fillId="0" borderId="0" xfId="0" applyFont="1" applyBorder="1" applyAlignment="1">
      <alignment horizontal="center" vertical="center"/>
    </xf>
    <xf numFmtId="0" fontId="45" fillId="0" borderId="18" xfId="0" applyFont="1" applyBorder="1" applyAlignment="1">
      <alignment horizontal="left"/>
    </xf>
    <xf numFmtId="0" fontId="45" fillId="0" borderId="0" xfId="0" applyFont="1" applyBorder="1" applyAlignment="1">
      <alignment horizontal="left"/>
    </xf>
    <xf numFmtId="0" fontId="45" fillId="0" borderId="35" xfId="0" applyFont="1" applyBorder="1" applyAlignment="1">
      <alignment horizontal="center" vertical="center"/>
    </xf>
    <xf numFmtId="0" fontId="4" fillId="0" borderId="32" xfId="0" applyFont="1" applyBorder="1" applyAlignment="1">
      <alignment wrapText="1"/>
    </xf>
    <xf numFmtId="0" fontId="33" fillId="0" borderId="15" xfId="1" applyFont="1" applyBorder="1" applyAlignment="1">
      <alignment horizontal="left" wrapText="1"/>
    </xf>
    <xf numFmtId="0" fontId="23" fillId="0" borderId="16" xfId="0" applyFont="1" applyBorder="1" applyAlignment="1">
      <alignment horizontal="center" vertical="center"/>
    </xf>
    <xf numFmtId="0" fontId="23" fillId="0" borderId="37" xfId="0" applyFont="1" applyBorder="1" applyAlignment="1">
      <alignment horizontal="center" vertical="center"/>
    </xf>
    <xf numFmtId="0" fontId="33" fillId="0" borderId="40" xfId="1" applyFont="1" applyBorder="1" applyAlignment="1">
      <alignment horizontal="left" wrapText="1"/>
    </xf>
    <xf numFmtId="0" fontId="23" fillId="0" borderId="38" xfId="0" applyFont="1" applyBorder="1" applyAlignment="1">
      <alignment horizontal="center" vertical="center"/>
    </xf>
    <xf numFmtId="0" fontId="0" fillId="0" borderId="2" xfId="0" applyFont="1" applyFill="1" applyBorder="1" applyAlignment="1">
      <alignment horizontal="left" vertical="center" wrapText="1"/>
    </xf>
    <xf numFmtId="0" fontId="20" fillId="0" borderId="2" xfId="4" applyFont="1" applyBorder="1" applyAlignment="1">
      <alignment horizontal="center" vertical="center" wrapText="1"/>
    </xf>
    <xf numFmtId="0" fontId="33" fillId="0" borderId="12" xfId="3" applyFont="1" applyBorder="1" applyAlignment="1">
      <alignment horizontal="center" vertical="center" wrapText="1"/>
    </xf>
    <xf numFmtId="0" fontId="33" fillId="0" borderId="6" xfId="4" applyFont="1" applyFill="1" applyBorder="1" applyAlignment="1">
      <alignment horizontal="left" vertical="center" wrapText="1"/>
    </xf>
    <xf numFmtId="0" fontId="6" fillId="0" borderId="0" xfId="3" applyFont="1" applyFill="1" applyAlignment="1">
      <alignment horizontal="left"/>
    </xf>
    <xf numFmtId="0" fontId="30" fillId="0" borderId="2" xfId="4" applyFont="1" applyBorder="1" applyAlignment="1">
      <alignment horizontal="left" vertical="center" wrapText="1"/>
    </xf>
    <xf numFmtId="0" fontId="33" fillId="0" borderId="12" xfId="3" applyFont="1" applyBorder="1" applyAlignment="1">
      <alignment horizontal="center" vertical="center" wrapText="1"/>
    </xf>
    <xf numFmtId="0" fontId="33" fillId="0" borderId="6" xfId="3" applyFont="1" applyBorder="1" applyAlignment="1">
      <alignment horizontal="center" vertical="center" wrapText="1"/>
    </xf>
    <xf numFmtId="0" fontId="33" fillId="0" borderId="9" xfId="3" applyFont="1" applyBorder="1" applyAlignment="1">
      <alignment horizontal="center" vertical="center" wrapText="1"/>
    </xf>
    <xf numFmtId="0" fontId="36" fillId="0" borderId="2" xfId="6" applyFont="1" applyBorder="1" applyAlignment="1">
      <alignment vertical="center"/>
    </xf>
    <xf numFmtId="0" fontId="35" fillId="0" borderId="9" xfId="4" applyFont="1" applyFill="1" applyBorder="1" applyAlignment="1">
      <alignment horizontal="left" vertical="center" wrapText="1"/>
    </xf>
    <xf numFmtId="0" fontId="33" fillId="0" borderId="6" xfId="4" applyFont="1" applyFill="1" applyBorder="1" applyAlignment="1" applyProtection="1">
      <alignment horizontal="center" vertical="center" wrapText="1"/>
    </xf>
    <xf numFmtId="0" fontId="6" fillId="0" borderId="0" xfId="1" applyFont="1" applyFill="1" applyAlignment="1">
      <alignment horizontal="left"/>
    </xf>
    <xf numFmtId="0" fontId="6" fillId="0" borderId="5" xfId="3" applyFont="1" applyFill="1" applyBorder="1" applyAlignment="1">
      <alignment horizontal="left"/>
    </xf>
    <xf numFmtId="0" fontId="33" fillId="0" borderId="5" xfId="4" applyFont="1" applyFill="1" applyBorder="1" applyAlignment="1">
      <alignment vertical="center" wrapText="1"/>
    </xf>
    <xf numFmtId="0" fontId="6" fillId="0" borderId="9" xfId="3" applyFont="1" applyBorder="1" applyAlignment="1">
      <alignment horizontal="left" wrapText="1"/>
    </xf>
    <xf numFmtId="0" fontId="33" fillId="0" borderId="12" xfId="3" applyFont="1" applyBorder="1" applyAlignment="1">
      <alignment horizontal="center" vertical="center" wrapText="1"/>
    </xf>
    <xf numFmtId="0" fontId="33" fillId="0" borderId="6" xfId="3" applyFont="1" applyFill="1" applyBorder="1" applyAlignment="1">
      <alignment horizontal="center" vertical="center" wrapText="1"/>
    </xf>
    <xf numFmtId="49" fontId="44" fillId="0" borderId="7" xfId="0" applyNumberFormat="1" applyFont="1" applyFill="1" applyBorder="1" applyAlignment="1">
      <alignment horizontal="center" vertical="center"/>
    </xf>
    <xf numFmtId="0" fontId="6" fillId="0" borderId="0" xfId="3" applyFont="1" applyFill="1" applyAlignment="1">
      <alignment horizontal="left" wrapText="1"/>
    </xf>
    <xf numFmtId="0" fontId="30" fillId="0" borderId="1" xfId="4" applyFont="1" applyBorder="1" applyAlignment="1">
      <alignment horizontal="left"/>
    </xf>
    <xf numFmtId="0" fontId="30" fillId="0" borderId="1" xfId="4" applyFont="1" applyBorder="1" applyAlignment="1">
      <alignment horizontal="left" wrapText="1"/>
    </xf>
    <xf numFmtId="0" fontId="30" fillId="0" borderId="12" xfId="4" applyFont="1" applyFill="1" applyBorder="1" applyAlignment="1">
      <alignment horizontal="left" vertical="center" wrapText="1"/>
    </xf>
    <xf numFmtId="0" fontId="33" fillId="0" borderId="12" xfId="4" applyFont="1" applyFill="1" applyBorder="1" applyAlignment="1">
      <alignment vertical="center" wrapText="1"/>
    </xf>
    <xf numFmtId="0" fontId="30" fillId="0" borderId="12" xfId="4" applyFont="1" applyFill="1" applyBorder="1" applyAlignment="1">
      <alignment horizontal="left" wrapText="1"/>
    </xf>
    <xf numFmtId="0" fontId="30" fillId="0" borderId="6" xfId="4" applyFont="1" applyFill="1" applyBorder="1" applyAlignment="1">
      <alignment horizontal="left" wrapText="1"/>
    </xf>
    <xf numFmtId="0" fontId="30" fillId="0" borderId="3" xfId="4" applyFont="1" applyFill="1" applyBorder="1" applyAlignment="1">
      <alignment horizontal="left"/>
    </xf>
    <xf numFmtId="0" fontId="30" fillId="0" borderId="3" xfId="4" applyFont="1" applyBorder="1" applyAlignment="1">
      <alignment horizontal="left"/>
    </xf>
    <xf numFmtId="0" fontId="30" fillId="0" borderId="9" xfId="4" applyFont="1" applyBorder="1" applyAlignment="1">
      <alignment horizontal="left"/>
    </xf>
    <xf numFmtId="0" fontId="30" fillId="0" borderId="12" xfId="4" applyFont="1" applyBorder="1" applyAlignment="1">
      <alignment horizontal="left" wrapText="1"/>
    </xf>
    <xf numFmtId="0" fontId="30" fillId="0" borderId="1" xfId="4" applyFont="1" applyFill="1" applyBorder="1" applyAlignment="1">
      <alignment horizontal="left" wrapText="1"/>
    </xf>
    <xf numFmtId="0" fontId="30" fillId="0" borderId="10" xfId="4" applyFont="1" applyFill="1" applyBorder="1" applyAlignment="1">
      <alignment horizontal="left" wrapText="1"/>
    </xf>
    <xf numFmtId="0" fontId="30" fillId="0" borderId="12" xfId="3" applyFont="1" applyBorder="1" applyAlignment="1">
      <alignment horizontal="left" wrapText="1"/>
    </xf>
    <xf numFmtId="0" fontId="30" fillId="0" borderId="12" xfId="4" applyFont="1" applyBorder="1" applyAlignment="1">
      <alignment horizontal="left" vertical="center" wrapText="1"/>
    </xf>
    <xf numFmtId="0" fontId="33" fillId="0" borderId="10" xfId="4" applyFont="1" applyFill="1" applyBorder="1" applyAlignment="1">
      <alignment vertical="center" wrapText="1"/>
    </xf>
    <xf numFmtId="0" fontId="30" fillId="0" borderId="5" xfId="4" applyFont="1" applyBorder="1" applyAlignment="1">
      <alignment horizontal="left" vertical="center" wrapText="1"/>
    </xf>
    <xf numFmtId="0" fontId="30" fillId="0" borderId="17" xfId="4" applyFont="1" applyBorder="1" applyAlignment="1">
      <alignment horizontal="left" vertical="center" wrapText="1"/>
    </xf>
    <xf numFmtId="0" fontId="30" fillId="0" borderId="12" xfId="3" applyFont="1" applyFill="1" applyBorder="1" applyAlignment="1">
      <alignment horizontal="left" wrapText="1"/>
    </xf>
    <xf numFmtId="0" fontId="30" fillId="0" borderId="1" xfId="3" applyFont="1" applyBorder="1" applyAlignment="1">
      <alignment horizontal="left" wrapText="1"/>
    </xf>
    <xf numFmtId="0" fontId="30" fillId="0" borderId="5" xfId="3" applyFont="1" applyBorder="1" applyAlignment="1">
      <alignment horizontal="center" vertical="center" wrapText="1"/>
    </xf>
    <xf numFmtId="0" fontId="30" fillId="0" borderId="17" xfId="3" applyFont="1" applyBorder="1" applyAlignment="1">
      <alignment horizontal="center" vertical="center" wrapText="1"/>
    </xf>
    <xf numFmtId="0" fontId="30" fillId="0" borderId="5" xfId="3" applyFont="1" applyFill="1" applyBorder="1" applyAlignment="1">
      <alignment horizontal="left" wrapText="1"/>
    </xf>
    <xf numFmtId="0" fontId="30" fillId="0" borderId="17" xfId="3" applyFont="1" applyBorder="1" applyAlignment="1">
      <alignment horizontal="left" wrapText="1"/>
    </xf>
    <xf numFmtId="0" fontId="6" fillId="0" borderId="3" xfId="3" applyFont="1" applyBorder="1" applyAlignment="1">
      <alignment horizontal="left" wrapText="1"/>
    </xf>
    <xf numFmtId="0" fontId="6" fillId="0" borderId="5" xfId="3" applyFont="1" applyBorder="1" applyAlignment="1">
      <alignment horizontal="left" wrapText="1"/>
    </xf>
    <xf numFmtId="0" fontId="30" fillId="0" borderId="6" xfId="4" applyFont="1" applyFill="1" applyBorder="1" applyAlignment="1">
      <alignment horizontal="left" vertical="center" wrapText="1"/>
    </xf>
    <xf numFmtId="0" fontId="0" fillId="0" borderId="12" xfId="0" applyFont="1" applyFill="1" applyBorder="1" applyAlignment="1">
      <alignment vertical="center" wrapText="1"/>
    </xf>
    <xf numFmtId="0" fontId="30" fillId="0" borderId="6" xfId="3" applyFont="1" applyBorder="1" applyAlignment="1">
      <alignment horizontal="left" wrapText="1"/>
    </xf>
    <xf numFmtId="0" fontId="12" fillId="0" borderId="0" xfId="3" applyFill="1" applyAlignment="1">
      <alignment horizontal="left"/>
    </xf>
    <xf numFmtId="0" fontId="33" fillId="0" borderId="2" xfId="3" applyFont="1" applyBorder="1" applyAlignment="1">
      <alignment horizontal="center" wrapText="1"/>
    </xf>
    <xf numFmtId="0" fontId="33" fillId="0" borderId="7" xfId="3" applyFont="1" applyBorder="1" applyAlignment="1">
      <alignment horizontal="left" vertical="top"/>
    </xf>
    <xf numFmtId="0" fontId="0" fillId="0" borderId="2" xfId="0" applyFont="1" applyBorder="1" applyAlignment="1">
      <alignment horizontal="left" vertical="center" wrapText="1"/>
    </xf>
    <xf numFmtId="0" fontId="4" fillId="0" borderId="0" xfId="0" applyFont="1"/>
    <xf numFmtId="0" fontId="37" fillId="3" borderId="2" xfId="7" applyFont="1" applyFill="1" applyBorder="1" applyAlignment="1">
      <alignment horizontal="center" vertical="center" wrapText="1"/>
    </xf>
    <xf numFmtId="0" fontId="37" fillId="3" borderId="2" xfId="7" applyFont="1" applyFill="1" applyBorder="1" applyAlignment="1">
      <alignment horizontal="center" vertical="center"/>
    </xf>
    <xf numFmtId="0" fontId="37" fillId="2" borderId="2" xfId="7" applyFont="1" applyFill="1" applyBorder="1" applyAlignment="1">
      <alignment horizontal="center" vertical="center"/>
    </xf>
    <xf numFmtId="0" fontId="36" fillId="0" borderId="2" xfId="7" applyFont="1" applyBorder="1" applyAlignment="1">
      <alignment horizontal="left" vertical="center" wrapText="1"/>
    </xf>
    <xf numFmtId="0" fontId="40" fillId="0" borderId="2" xfId="0" applyFont="1" applyBorder="1" applyAlignment="1">
      <alignment vertical="center" wrapText="1"/>
    </xf>
    <xf numFmtId="0" fontId="36" fillId="0" borderId="2" xfId="7" applyFont="1" applyBorder="1" applyAlignment="1">
      <alignment vertical="center" wrapText="1"/>
    </xf>
    <xf numFmtId="0" fontId="37" fillId="0" borderId="2" xfId="4" applyFont="1" applyFill="1" applyBorder="1" applyAlignment="1">
      <alignment horizontal="center" vertical="center"/>
    </xf>
    <xf numFmtId="0" fontId="40" fillId="0" borderId="2" xfId="0" applyFont="1" applyBorder="1" applyAlignment="1">
      <alignment horizontal="justify" vertical="center" wrapText="1" readingOrder="2"/>
    </xf>
    <xf numFmtId="0" fontId="37" fillId="0" borderId="2" xfId="7" applyFont="1" applyFill="1" applyBorder="1" applyAlignment="1">
      <alignment horizontal="center" vertical="center"/>
    </xf>
    <xf numFmtId="0" fontId="36" fillId="0" borderId="2" xfId="4" applyFont="1" applyBorder="1" applyAlignment="1">
      <alignment horizontal="left" vertical="center" wrapText="1"/>
    </xf>
    <xf numFmtId="0" fontId="37" fillId="0" borderId="2" xfId="4" applyFont="1" applyBorder="1" applyAlignment="1">
      <alignment horizontal="center" vertical="center"/>
    </xf>
    <xf numFmtId="0" fontId="36" fillId="0" borderId="2" xfId="6" applyFont="1" applyBorder="1" applyAlignment="1">
      <alignment vertical="center" wrapText="1"/>
    </xf>
    <xf numFmtId="0" fontId="36" fillId="0" borderId="2" xfId="7" applyFont="1" applyFill="1" applyBorder="1" applyAlignment="1">
      <alignment horizontal="left" vertical="center" wrapText="1"/>
    </xf>
    <xf numFmtId="0" fontId="40" fillId="0" borderId="2" xfId="0" applyFont="1" applyBorder="1" applyAlignment="1">
      <alignment horizontal="left" vertical="center" wrapText="1" readingOrder="2"/>
    </xf>
    <xf numFmtId="0" fontId="40" fillId="0" borderId="0" xfId="0" applyFont="1" applyBorder="1" applyAlignment="1">
      <alignment horizontal="justify" vertical="center" wrapText="1" readingOrder="2"/>
    </xf>
    <xf numFmtId="0" fontId="37" fillId="0" borderId="1" xfId="4" applyFont="1" applyBorder="1" applyAlignment="1">
      <alignment horizontal="center" vertical="center" wrapText="1"/>
    </xf>
    <xf numFmtId="0" fontId="40" fillId="0" borderId="2" xfId="0" applyFont="1" applyBorder="1" applyAlignment="1">
      <alignment vertical="center" wrapText="1" readingOrder="2"/>
    </xf>
    <xf numFmtId="0" fontId="37" fillId="0" borderId="2" xfId="6" applyFont="1" applyBorder="1" applyAlignment="1">
      <alignment vertical="center"/>
    </xf>
    <xf numFmtId="0" fontId="37" fillId="0" borderId="2" xfId="6" applyFont="1" applyBorder="1" applyAlignment="1">
      <alignment horizontal="center" vertical="center" wrapText="1"/>
    </xf>
    <xf numFmtId="0" fontId="33" fillId="0" borderId="2" xfId="4" applyFont="1" applyBorder="1" applyAlignment="1">
      <alignment vertical="justify" wrapText="1"/>
    </xf>
    <xf numFmtId="0" fontId="51" fillId="0" borderId="6" xfId="0" applyFont="1" applyBorder="1" applyAlignment="1">
      <alignment horizontal="center" vertical="center" wrapText="1"/>
    </xf>
    <xf numFmtId="0" fontId="51" fillId="0" borderId="3" xfId="0" applyFont="1" applyBorder="1" applyAlignment="1">
      <alignment horizontal="center" vertical="center" wrapText="1"/>
    </xf>
    <xf numFmtId="0" fontId="51" fillId="0" borderId="9" xfId="0" applyFont="1" applyBorder="1" applyAlignment="1">
      <alignment horizontal="center" vertical="center" wrapText="1"/>
    </xf>
    <xf numFmtId="0" fontId="51" fillId="0" borderId="42" xfId="0" applyFont="1" applyBorder="1" applyAlignment="1">
      <alignment horizontal="center" vertical="center" wrapText="1"/>
    </xf>
    <xf numFmtId="0" fontId="51" fillId="0" borderId="31" xfId="0" applyFont="1" applyBorder="1" applyAlignment="1">
      <alignment horizontal="center" wrapText="1"/>
    </xf>
    <xf numFmtId="0" fontId="51" fillId="0" borderId="43" xfId="0" applyFont="1" applyFill="1" applyBorder="1" applyAlignment="1">
      <alignment horizontal="center" wrapText="1"/>
    </xf>
    <xf numFmtId="0" fontId="51" fillId="0" borderId="44" xfId="0" applyFont="1" applyFill="1" applyBorder="1" applyAlignment="1">
      <alignment horizontal="center" wrapText="1"/>
    </xf>
    <xf numFmtId="0" fontId="51" fillId="0" borderId="34" xfId="0" applyFont="1" applyBorder="1" applyAlignment="1">
      <alignment horizontal="center" vertical="center" wrapText="1"/>
    </xf>
    <xf numFmtId="0" fontId="52" fillId="0" borderId="2" xfId="0" applyFont="1" applyFill="1" applyBorder="1" applyAlignment="1">
      <alignment wrapText="1"/>
    </xf>
    <xf numFmtId="0" fontId="51" fillId="0" borderId="23" xfId="0" applyFont="1" applyBorder="1" applyAlignment="1">
      <alignment horizontal="center" vertical="center" wrapText="1"/>
    </xf>
    <xf numFmtId="0" fontId="51" fillId="0" borderId="24" xfId="0" applyFont="1" applyBorder="1" applyAlignment="1">
      <alignment horizontal="center" vertical="center" wrapText="1"/>
    </xf>
    <xf numFmtId="0" fontId="51" fillId="0" borderId="41" xfId="0" applyFont="1" applyBorder="1" applyAlignment="1">
      <alignment horizontal="center" vertical="center" wrapText="1"/>
    </xf>
    <xf numFmtId="49" fontId="44" fillId="0" borderId="7" xfId="0" applyNumberFormat="1" applyFont="1" applyFill="1" applyBorder="1" applyAlignment="1">
      <alignment horizontal="center" vertical="center"/>
    </xf>
    <xf numFmtId="0" fontId="3" fillId="0" borderId="2" xfId="4" applyFont="1" applyBorder="1" applyAlignment="1">
      <alignment horizontal="left" vertical="center" wrapText="1"/>
    </xf>
    <xf numFmtId="0" fontId="23" fillId="0" borderId="2" xfId="4" applyFont="1" applyBorder="1" applyAlignment="1" applyProtection="1">
      <alignment vertical="center" wrapText="1"/>
    </xf>
    <xf numFmtId="0" fontId="44" fillId="0" borderId="0" xfId="4" applyFont="1" applyFill="1" applyAlignment="1"/>
    <xf numFmtId="0" fontId="0" fillId="0" borderId="0" xfId="0" applyAlignment="1"/>
    <xf numFmtId="0" fontId="13" fillId="0" borderId="0" xfId="0" applyFont="1" applyAlignment="1"/>
    <xf numFmtId="0" fontId="23" fillId="0" borderId="7" xfId="4" applyFont="1" applyFill="1" applyBorder="1" applyAlignment="1">
      <alignment vertical="center"/>
    </xf>
    <xf numFmtId="0" fontId="26" fillId="3" borderId="2" xfId="4" applyFont="1" applyFill="1" applyBorder="1" applyAlignment="1">
      <alignment vertical="center" wrapText="1"/>
    </xf>
    <xf numFmtId="0" fontId="0" fillId="0" borderId="0" xfId="0" applyAlignment="1">
      <alignment wrapText="1"/>
    </xf>
    <xf numFmtId="0" fontId="13" fillId="0" borderId="0" xfId="0" applyFont="1" applyAlignment="1">
      <alignment wrapText="1"/>
    </xf>
    <xf numFmtId="0" fontId="35" fillId="3" borderId="2" xfId="4" applyFont="1" applyFill="1" applyBorder="1" applyAlignment="1">
      <alignment vertical="center" wrapText="1"/>
    </xf>
    <xf numFmtId="0" fontId="20" fillId="3" borderId="1" xfId="4" applyFont="1" applyFill="1" applyBorder="1" applyAlignment="1" applyProtection="1">
      <alignment vertical="center" wrapText="1"/>
    </xf>
    <xf numFmtId="0" fontId="35" fillId="3" borderId="2" xfId="4" applyFont="1" applyFill="1" applyBorder="1" applyAlignment="1" applyProtection="1">
      <alignment vertical="center" wrapText="1"/>
    </xf>
    <xf numFmtId="0" fontId="0" fillId="0" borderId="2" xfId="0" applyFont="1" applyBorder="1" applyAlignment="1">
      <alignment horizontal="left" wrapText="1"/>
    </xf>
    <xf numFmtId="0" fontId="23" fillId="0" borderId="2" xfId="0" applyFont="1" applyBorder="1" applyAlignment="1">
      <alignment horizontal="left" wrapText="1"/>
    </xf>
    <xf numFmtId="0" fontId="33" fillId="0" borderId="3" xfId="0" applyFont="1" applyBorder="1" applyAlignment="1">
      <alignment horizontal="center" vertical="center" wrapText="1"/>
    </xf>
    <xf numFmtId="49" fontId="44" fillId="0" borderId="0" xfId="0" applyNumberFormat="1" applyFont="1" applyFill="1" applyBorder="1" applyAlignment="1">
      <alignment horizontal="center" vertical="center"/>
    </xf>
    <xf numFmtId="0" fontId="34" fillId="0" borderId="2" xfId="0" applyFont="1" applyBorder="1" applyAlignment="1">
      <alignment horizontal="left" vertical="center"/>
    </xf>
    <xf numFmtId="0" fontId="51" fillId="0" borderId="2" xfId="0" applyFont="1" applyBorder="1" applyAlignment="1">
      <alignment horizontal="center" vertical="center" wrapText="1"/>
    </xf>
    <xf numFmtId="0" fontId="51" fillId="0" borderId="2" xfId="0" applyFont="1" applyBorder="1" applyAlignment="1">
      <alignment horizontal="center" wrapText="1"/>
    </xf>
    <xf numFmtId="0" fontId="51" fillId="0" borderId="2" xfId="0" applyFont="1" applyBorder="1" applyAlignment="1">
      <alignment horizontal="left" vertical="center" wrapText="1"/>
    </xf>
    <xf numFmtId="0" fontId="33" fillId="0" borderId="7" xfId="3" applyFont="1" applyBorder="1" applyAlignment="1">
      <alignment horizontal="center" vertical="top"/>
    </xf>
    <xf numFmtId="0" fontId="28" fillId="0" borderId="0" xfId="1" applyFont="1" applyFill="1" applyBorder="1" applyAlignment="1">
      <alignment horizontal="center"/>
    </xf>
    <xf numFmtId="0" fontId="33" fillId="0" borderId="7" xfId="3" applyFont="1" applyBorder="1" applyAlignment="1">
      <alignment vertical="top"/>
    </xf>
    <xf numFmtId="0" fontId="37" fillId="0" borderId="0" xfId="7" applyFont="1" applyBorder="1" applyAlignment="1">
      <alignment horizontal="center"/>
    </xf>
    <xf numFmtId="0" fontId="37" fillId="0" borderId="2" xfId="7" applyFont="1" applyBorder="1" applyAlignment="1">
      <alignment horizontal="center"/>
    </xf>
    <xf numFmtId="0" fontId="37" fillId="0" borderId="2" xfId="7" applyFont="1" applyBorder="1" applyAlignment="1">
      <alignment horizontal="left" wrapText="1"/>
    </xf>
    <xf numFmtId="0" fontId="6" fillId="0" borderId="2" xfId="6" applyFont="1" applyFill="1" applyBorder="1" applyAlignment="1">
      <alignment wrapText="1"/>
    </xf>
    <xf numFmtId="0" fontId="37" fillId="0" borderId="2" xfId="7" applyFont="1" applyBorder="1" applyAlignment="1">
      <alignment horizontal="center" vertical="center" wrapText="1"/>
    </xf>
    <xf numFmtId="0" fontId="0" fillId="0" borderId="2" xfId="0" applyBorder="1" applyAlignment="1">
      <alignment horizontal="left" vertical="center" wrapText="1"/>
    </xf>
    <xf numFmtId="0" fontId="27" fillId="2" borderId="2" xfId="4" applyFont="1" applyFill="1" applyBorder="1" applyAlignment="1">
      <alignment horizontal="center" vertical="center" wrapText="1"/>
    </xf>
    <xf numFmtId="0" fontId="7" fillId="2" borderId="0" xfId="3" applyFont="1" applyFill="1" applyAlignment="1">
      <alignment horizontal="left"/>
    </xf>
    <xf numFmtId="0" fontId="6" fillId="2" borderId="2" xfId="4" applyFont="1" applyFill="1" applyBorder="1" applyAlignment="1" applyProtection="1">
      <alignment horizontal="center" vertical="top"/>
    </xf>
    <xf numFmtId="0" fontId="6" fillId="2" borderId="2" xfId="4" applyFont="1" applyFill="1" applyBorder="1" applyAlignment="1">
      <alignment vertical="center" wrapText="1"/>
    </xf>
    <xf numFmtId="0" fontId="33" fillId="0" borderId="1" xfId="1" applyFont="1" applyBorder="1" applyAlignment="1">
      <alignment horizontal="left" vertical="center" wrapText="1"/>
    </xf>
    <xf numFmtId="0" fontId="49" fillId="0" borderId="1" xfId="4" applyFont="1" applyBorder="1" applyAlignment="1">
      <alignment horizontal="left" vertical="center" wrapText="1"/>
    </xf>
    <xf numFmtId="0" fontId="33" fillId="0" borderId="2" xfId="4" applyFont="1" applyFill="1" applyBorder="1" applyAlignment="1">
      <alignment horizontal="left" vertical="center" wrapText="1"/>
    </xf>
    <xf numFmtId="0" fontId="23" fillId="0" borderId="2" xfId="0" applyFont="1" applyBorder="1" applyAlignment="1">
      <alignment horizontal="left" vertical="center" wrapText="1"/>
    </xf>
    <xf numFmtId="0" fontId="6" fillId="0" borderId="0" xfId="4" applyFont="1" applyAlignment="1"/>
    <xf numFmtId="0" fontId="45" fillId="2" borderId="2" xfId="0" applyFont="1" applyFill="1" applyBorder="1" applyAlignment="1">
      <alignment horizontal="center" vertical="center" wrapText="1"/>
    </xf>
    <xf numFmtId="0" fontId="23" fillId="0" borderId="2" xfId="0" applyFont="1" applyBorder="1" applyAlignment="1">
      <alignment horizontal="left" vertical="top"/>
    </xf>
    <xf numFmtId="0" fontId="23" fillId="0" borderId="2" xfId="0" applyFont="1" applyFill="1" applyBorder="1" applyAlignment="1">
      <alignment horizontal="left" vertical="top" wrapText="1"/>
    </xf>
    <xf numFmtId="0" fontId="23" fillId="0" borderId="0" xfId="0" applyFont="1" applyAlignment="1">
      <alignment vertical="center"/>
    </xf>
    <xf numFmtId="0" fontId="23" fillId="0" borderId="0" xfId="0" applyFont="1" applyAlignment="1">
      <alignment horizontal="left" vertical="top"/>
    </xf>
    <xf numFmtId="0" fontId="37" fillId="0" borderId="6" xfId="6" applyFont="1" applyBorder="1" applyAlignment="1">
      <alignment horizontal="center" vertical="center" wrapText="1"/>
    </xf>
    <xf numFmtId="0" fontId="36" fillId="0" borderId="6" xfId="6" applyFont="1" applyBorder="1" applyAlignment="1">
      <alignment vertical="center"/>
    </xf>
    <xf numFmtId="0" fontId="36" fillId="0" borderId="6" xfId="6" applyFont="1" applyBorder="1" applyAlignment="1">
      <alignment wrapText="1"/>
    </xf>
    <xf numFmtId="0" fontId="37" fillId="0" borderId="0" xfId="6" applyFont="1" applyBorder="1" applyAlignment="1">
      <alignment horizontal="center" vertical="center" wrapText="1"/>
    </xf>
    <xf numFmtId="0" fontId="36" fillId="0" borderId="0" xfId="6" applyFont="1" applyBorder="1" applyAlignment="1">
      <alignment vertical="center"/>
    </xf>
    <xf numFmtId="0" fontId="36" fillId="0" borderId="0" xfId="6" applyFont="1" applyBorder="1" applyAlignment="1">
      <alignment wrapText="1"/>
    </xf>
    <xf numFmtId="0" fontId="36" fillId="0" borderId="0" xfId="6" applyFont="1" applyBorder="1" applyAlignment="1">
      <alignment horizontal="left" vertical="center"/>
    </xf>
    <xf numFmtId="0" fontId="36" fillId="0" borderId="0" xfId="6" applyFont="1" applyBorder="1" applyAlignment="1"/>
    <xf numFmtId="0" fontId="37" fillId="3" borderId="1" xfId="7" applyFont="1" applyFill="1" applyBorder="1" applyAlignment="1">
      <alignment horizontal="center" vertical="center"/>
    </xf>
    <xf numFmtId="0" fontId="36" fillId="0" borderId="1" xfId="7" applyFont="1" applyBorder="1" applyAlignment="1">
      <alignment horizontal="left" vertical="center" wrapText="1"/>
    </xf>
    <xf numFmtId="0" fontId="36" fillId="0" borderId="1" xfId="7" applyFont="1" applyBorder="1" applyAlignment="1">
      <alignment horizontal="left" vertical="center"/>
    </xf>
    <xf numFmtId="0" fontId="36" fillId="0" borderId="1" xfId="4" applyFont="1" applyBorder="1" applyAlignment="1">
      <alignment horizontal="left" vertical="center" wrapText="1"/>
    </xf>
    <xf numFmtId="0" fontId="36" fillId="0" borderId="1" xfId="6" applyFont="1" applyBorder="1" applyAlignment="1">
      <alignment horizontal="left" vertical="center" wrapText="1"/>
    </xf>
    <xf numFmtId="0" fontId="36" fillId="0" borderId="1" xfId="6" applyFont="1" applyBorder="1" applyAlignment="1">
      <alignment horizontal="left" vertical="center"/>
    </xf>
    <xf numFmtId="0" fontId="40" fillId="0" borderId="1" xfId="0" applyFont="1" applyBorder="1" applyAlignment="1">
      <alignment horizontal="left" vertical="center" wrapText="1" readingOrder="2"/>
    </xf>
    <xf numFmtId="0" fontId="36" fillId="0" borderId="10" xfId="4" applyFont="1" applyBorder="1" applyAlignment="1">
      <alignment horizontal="left" vertical="center" wrapText="1"/>
    </xf>
    <xf numFmtId="0" fontId="40" fillId="0" borderId="1" xfId="0" applyFont="1" applyBorder="1" applyAlignment="1">
      <alignment vertical="center" wrapText="1" readingOrder="2"/>
    </xf>
    <xf numFmtId="0" fontId="40" fillId="0" borderId="1" xfId="0" applyFont="1" applyBorder="1" applyAlignment="1">
      <alignment horizontal="justify" vertical="center" wrapText="1" readingOrder="1"/>
    </xf>
    <xf numFmtId="0" fontId="36" fillId="0" borderId="1" xfId="6" applyFont="1" applyBorder="1" applyAlignment="1">
      <alignment vertical="center" wrapText="1"/>
    </xf>
    <xf numFmtId="0" fontId="36" fillId="0" borderId="12" xfId="6" applyFont="1" applyBorder="1" applyAlignment="1">
      <alignment horizontal="left" vertical="center"/>
    </xf>
    <xf numFmtId="0" fontId="4" fillId="0" borderId="0" xfId="0" applyFont="1" applyBorder="1"/>
    <xf numFmtId="0" fontId="4" fillId="0" borderId="0" xfId="0" applyFont="1" applyBorder="1" applyAlignment="1">
      <alignment wrapText="1"/>
    </xf>
    <xf numFmtId="0" fontId="36" fillId="0" borderId="0" xfId="6" applyFont="1" applyFill="1" applyBorder="1" applyAlignment="1"/>
    <xf numFmtId="0" fontId="36" fillId="0" borderId="0" xfId="6" applyFont="1" applyBorder="1" applyAlignment="1">
      <alignment vertical="center" wrapText="1"/>
    </xf>
    <xf numFmtId="0" fontId="36" fillId="0" borderId="2" xfId="7" applyFont="1" applyBorder="1" applyAlignment="1">
      <alignment horizontal="center" vertical="center" wrapText="1"/>
    </xf>
    <xf numFmtId="0" fontId="37" fillId="0" borderId="0" xfId="7" applyFont="1" applyBorder="1" applyAlignment="1">
      <alignment horizontal="left" vertical="justify" wrapText="1"/>
    </xf>
    <xf numFmtId="0" fontId="44" fillId="0" borderId="0" xfId="7" applyFont="1" applyAlignment="1">
      <alignment horizontal="center"/>
    </xf>
    <xf numFmtId="0" fontId="37" fillId="0" borderId="18" xfId="7" applyFont="1" applyBorder="1" applyAlignment="1">
      <alignment horizontal="center"/>
    </xf>
    <xf numFmtId="0" fontId="37" fillId="0" borderId="0" xfId="7" applyFont="1" applyBorder="1" applyAlignment="1">
      <alignment horizontal="center"/>
    </xf>
    <xf numFmtId="0" fontId="37" fillId="0" borderId="0" xfId="4" applyFont="1" applyAlignment="1">
      <alignment horizontal="center"/>
    </xf>
    <xf numFmtId="0" fontId="36" fillId="0" borderId="0" xfId="7" applyFont="1" applyAlignment="1">
      <alignment horizontal="center"/>
    </xf>
    <xf numFmtId="0" fontId="37" fillId="0" borderId="0" xfId="4" applyFont="1" applyAlignment="1">
      <alignment horizontal="center" vertical="center"/>
    </xf>
    <xf numFmtId="0" fontId="36" fillId="0" borderId="7" xfId="4" applyFont="1" applyBorder="1" applyAlignment="1">
      <alignment horizontal="center" vertical="center"/>
    </xf>
    <xf numFmtId="0" fontId="49" fillId="0" borderId="2" xfId="6" applyFont="1" applyBorder="1" applyAlignment="1">
      <alignment horizontal="left" vertical="center" wrapText="1"/>
    </xf>
    <xf numFmtId="0" fontId="49" fillId="0" borderId="2" xfId="4" applyFont="1" applyBorder="1" applyAlignment="1">
      <alignment horizontal="left" vertical="center"/>
    </xf>
    <xf numFmtId="0" fontId="49" fillId="0" borderId="1" xfId="4" applyFont="1" applyBorder="1" applyAlignment="1">
      <alignment horizontal="left" vertical="center" wrapText="1"/>
    </xf>
    <xf numFmtId="0" fontId="49" fillId="0" borderId="10" xfId="4" applyFont="1" applyBorder="1" applyAlignment="1">
      <alignment horizontal="left" vertical="center" wrapText="1"/>
    </xf>
    <xf numFmtId="0" fontId="49" fillId="0" borderId="11" xfId="4" applyFont="1" applyBorder="1" applyAlignment="1">
      <alignment horizontal="left" vertical="center" wrapText="1"/>
    </xf>
    <xf numFmtId="0" fontId="49" fillId="0" borderId="2" xfId="7" applyFont="1" applyFill="1" applyBorder="1" applyAlignment="1">
      <alignment horizontal="left" vertical="center"/>
    </xf>
    <xf numFmtId="0" fontId="37" fillId="0" borderId="2" xfId="7" applyFont="1" applyFill="1" applyBorder="1" applyAlignment="1">
      <alignment horizontal="left" vertical="center"/>
    </xf>
    <xf numFmtId="0" fontId="34" fillId="0" borderId="0" xfId="4" applyFont="1" applyAlignment="1">
      <alignment horizontal="center"/>
    </xf>
    <xf numFmtId="0" fontId="2" fillId="0" borderId="0" xfId="4" applyFont="1" applyAlignment="1">
      <alignment horizontal="center"/>
    </xf>
    <xf numFmtId="0" fontId="5" fillId="0" borderId="0" xfId="4" applyFont="1" applyAlignment="1">
      <alignment horizontal="center"/>
    </xf>
    <xf numFmtId="0" fontId="26" fillId="2" borderId="2" xfId="0" applyFont="1" applyFill="1" applyBorder="1" applyAlignment="1">
      <alignment horizontal="center" vertical="center"/>
    </xf>
    <xf numFmtId="0" fontId="0" fillId="0" borderId="2" xfId="0" applyFont="1" applyBorder="1" applyAlignment="1">
      <alignment horizontal="left" vertical="center" wrapText="1"/>
    </xf>
    <xf numFmtId="0" fontId="32" fillId="0" borderId="2" xfId="0" applyFont="1" applyBorder="1" applyAlignment="1">
      <alignment horizontal="left" vertical="center" wrapText="1"/>
    </xf>
    <xf numFmtId="0" fontId="33" fillId="0" borderId="2" xfId="4" applyFont="1" applyBorder="1" applyAlignment="1">
      <alignment horizontal="center" vertical="center"/>
    </xf>
    <xf numFmtId="0" fontId="30" fillId="0" borderId="2" xfId="4" applyFont="1" applyBorder="1" applyAlignment="1">
      <alignment horizontal="left" vertical="center" wrapText="1"/>
    </xf>
    <xf numFmtId="0" fontId="33" fillId="0" borderId="2" xfId="4" applyFont="1" applyBorder="1" applyAlignment="1">
      <alignment horizontal="center" vertical="center" wrapText="1"/>
    </xf>
    <xf numFmtId="0" fontId="24" fillId="0" borderId="2" xfId="0" applyFont="1" applyBorder="1" applyAlignment="1">
      <alignment horizontal="center" vertical="center" wrapText="1" readingOrder="1"/>
    </xf>
    <xf numFmtId="0" fontId="26" fillId="2" borderId="6" xfId="0" applyFont="1" applyFill="1" applyBorder="1" applyAlignment="1">
      <alignment horizontal="center" vertical="center"/>
    </xf>
    <xf numFmtId="0" fontId="26" fillId="2" borderId="3" xfId="0" applyFont="1" applyFill="1" applyBorder="1" applyAlignment="1">
      <alignment horizontal="center" vertical="center"/>
    </xf>
    <xf numFmtId="0" fontId="26" fillId="2" borderId="9" xfId="0" applyFont="1" applyFill="1" applyBorder="1" applyAlignment="1">
      <alignment horizontal="center" vertical="center"/>
    </xf>
    <xf numFmtId="0" fontId="32" fillId="0" borderId="6" xfId="0" applyFont="1" applyBorder="1" applyAlignment="1">
      <alignment horizontal="left" vertical="top" wrapText="1"/>
    </xf>
    <xf numFmtId="0" fontId="32" fillId="0" borderId="3" xfId="0" applyFont="1" applyBorder="1" applyAlignment="1">
      <alignment horizontal="left" vertical="top" wrapText="1"/>
    </xf>
    <xf numFmtId="0" fontId="32" fillId="0" borderId="9" xfId="0" applyFont="1" applyBorder="1" applyAlignment="1">
      <alignment horizontal="left" vertical="top" wrapText="1"/>
    </xf>
    <xf numFmtId="0" fontId="0" fillId="0" borderId="6" xfId="0" applyFont="1" applyBorder="1" applyAlignment="1">
      <alignment horizontal="left" vertical="top" wrapText="1"/>
    </xf>
    <xf numFmtId="0" fontId="0" fillId="0" borderId="6" xfId="0" applyFont="1" applyBorder="1" applyAlignment="1">
      <alignment horizontal="left" vertical="center" wrapText="1"/>
    </xf>
    <xf numFmtId="0" fontId="32" fillId="0" borderId="3" xfId="0" applyFont="1" applyBorder="1" applyAlignment="1">
      <alignment horizontal="left" vertical="center" wrapText="1"/>
    </xf>
    <xf numFmtId="0" fontId="32" fillId="0" borderId="9" xfId="0" applyFont="1" applyBorder="1" applyAlignment="1">
      <alignment horizontal="left" vertical="center" wrapText="1"/>
    </xf>
    <xf numFmtId="0" fontId="32" fillId="0" borderId="6" xfId="0" applyFont="1" applyBorder="1" applyAlignment="1">
      <alignment horizontal="left" vertical="center" wrapText="1"/>
    </xf>
    <xf numFmtId="0" fontId="33" fillId="0" borderId="2" xfId="4" applyFont="1" applyBorder="1" applyAlignment="1">
      <alignment horizontal="center"/>
    </xf>
    <xf numFmtId="0" fontId="33" fillId="0" borderId="6" xfId="4" applyFont="1" applyBorder="1" applyAlignment="1">
      <alignment horizontal="left" vertical="center" wrapText="1"/>
    </xf>
    <xf numFmtId="0" fontId="33" fillId="0" borderId="3" xfId="4" applyFont="1" applyBorder="1" applyAlignment="1">
      <alignment horizontal="left" vertical="center" wrapText="1"/>
    </xf>
    <xf numFmtId="0" fontId="33" fillId="0" borderId="9" xfId="4" applyFont="1" applyBorder="1" applyAlignment="1">
      <alignment horizontal="left" vertical="center" wrapText="1"/>
    </xf>
    <xf numFmtId="0" fontId="0" fillId="0" borderId="2" xfId="0" applyFont="1" applyBorder="1" applyAlignment="1">
      <alignment horizontal="left" vertical="top" wrapText="1"/>
    </xf>
    <xf numFmtId="0" fontId="32" fillId="0" borderId="2" xfId="0" applyFont="1" applyBorder="1" applyAlignment="1">
      <alignment horizontal="left" vertical="top"/>
    </xf>
    <xf numFmtId="0" fontId="30" fillId="2" borderId="6" xfId="4" applyFont="1" applyFill="1" applyBorder="1" applyAlignment="1" applyProtection="1">
      <alignment horizontal="center" vertical="center" wrapText="1"/>
    </xf>
    <xf numFmtId="0" fontId="42" fillId="2" borderId="3" xfId="4" applyFont="1" applyFill="1" applyBorder="1" applyAlignment="1" applyProtection="1">
      <alignment horizontal="center" vertical="center" wrapText="1"/>
    </xf>
    <xf numFmtId="0" fontId="42" fillId="2" borderId="9" xfId="4" applyFont="1" applyFill="1" applyBorder="1" applyAlignment="1" applyProtection="1">
      <alignment horizontal="center" vertical="center" wrapText="1"/>
    </xf>
    <xf numFmtId="0" fontId="43" fillId="0" borderId="1" xfId="4" applyFont="1" applyBorder="1" applyAlignment="1">
      <alignment horizontal="center"/>
    </xf>
    <xf numFmtId="0" fontId="43" fillId="0" borderId="10" xfId="4" applyFont="1" applyBorder="1" applyAlignment="1">
      <alignment horizontal="center"/>
    </xf>
    <xf numFmtId="0" fontId="43" fillId="0" borderId="11" xfId="4" applyFont="1" applyBorder="1" applyAlignment="1">
      <alignment horizontal="center"/>
    </xf>
    <xf numFmtId="0" fontId="20" fillId="0" borderId="2" xfId="4" applyFont="1" applyBorder="1" applyAlignment="1">
      <alignment horizontal="center" vertical="center" wrapText="1"/>
    </xf>
    <xf numFmtId="0" fontId="35" fillId="0" borderId="2" xfId="4" applyFont="1" applyBorder="1" applyAlignment="1">
      <alignment vertical="center" wrapText="1"/>
    </xf>
    <xf numFmtId="0" fontId="20" fillId="0" borderId="2" xfId="4" applyFont="1" applyBorder="1" applyAlignment="1">
      <alignment horizontal="center" vertical="center"/>
    </xf>
    <xf numFmtId="0" fontId="33" fillId="0" borderId="6" xfId="4" applyFont="1" applyBorder="1" applyAlignment="1" applyProtection="1">
      <alignment horizontal="center" vertical="center" wrapText="1"/>
    </xf>
    <xf numFmtId="0" fontId="33" fillId="0" borderId="3" xfId="4" applyFont="1" applyBorder="1" applyAlignment="1" applyProtection="1">
      <alignment horizontal="center" vertical="center" wrapText="1"/>
    </xf>
    <xf numFmtId="0" fontId="33" fillId="0" borderId="9" xfId="4" applyFont="1" applyBorder="1" applyAlignment="1" applyProtection="1">
      <alignment horizontal="center" vertical="center" wrapText="1"/>
    </xf>
    <xf numFmtId="0" fontId="35" fillId="0" borderId="6" xfId="3" applyFont="1" applyBorder="1" applyAlignment="1">
      <alignment horizontal="center" vertical="center"/>
    </xf>
    <xf numFmtId="0" fontId="35" fillId="0" borderId="3" xfId="3" applyFont="1" applyBorder="1" applyAlignment="1">
      <alignment horizontal="center" vertical="center"/>
    </xf>
    <xf numFmtId="0" fontId="33" fillId="0" borderId="2" xfId="3" applyFont="1" applyBorder="1" applyAlignment="1">
      <alignment horizontal="left"/>
    </xf>
    <xf numFmtId="0" fontId="33" fillId="0" borderId="12" xfId="3" applyFont="1" applyBorder="1" applyAlignment="1">
      <alignment horizontal="center"/>
    </xf>
    <xf numFmtId="0" fontId="33" fillId="0" borderId="5" xfId="3" applyFont="1" applyBorder="1" applyAlignment="1">
      <alignment horizontal="center"/>
    </xf>
    <xf numFmtId="0" fontId="35" fillId="0" borderId="7" xfId="3" applyFont="1" applyBorder="1" applyAlignment="1">
      <alignment horizontal="center"/>
    </xf>
    <xf numFmtId="0" fontId="44" fillId="0" borderId="0" xfId="3" applyFont="1" applyAlignment="1">
      <alignment horizontal="center"/>
    </xf>
    <xf numFmtId="0" fontId="35" fillId="3" borderId="2" xfId="4" applyFont="1" applyFill="1" applyBorder="1" applyAlignment="1" applyProtection="1">
      <alignment horizontal="center" vertical="center"/>
    </xf>
    <xf numFmtId="0" fontId="33" fillId="0" borderId="1" xfId="3" applyFont="1" applyBorder="1" applyAlignment="1">
      <alignment horizontal="center" vertical="center"/>
    </xf>
    <xf numFmtId="0" fontId="33" fillId="0" borderId="12" xfId="3" applyFont="1" applyBorder="1" applyAlignment="1">
      <alignment horizontal="center" vertical="center"/>
    </xf>
    <xf numFmtId="0" fontId="33" fillId="0" borderId="2" xfId="3" applyFont="1" applyBorder="1" applyAlignment="1">
      <alignment horizontal="left" wrapText="1"/>
    </xf>
    <xf numFmtId="0" fontId="33" fillId="0" borderId="2" xfId="3" applyFont="1" applyBorder="1" applyAlignment="1">
      <alignment horizontal="left" vertical="center" wrapText="1"/>
    </xf>
    <xf numFmtId="0" fontId="33" fillId="0" borderId="6" xfId="3" applyFont="1" applyBorder="1" applyAlignment="1">
      <alignment horizontal="left" vertical="center" wrapText="1"/>
    </xf>
    <xf numFmtId="0" fontId="35" fillId="0" borderId="2" xfId="3" applyFont="1" applyBorder="1" applyAlignment="1">
      <alignment horizontal="center" vertical="center"/>
    </xf>
    <xf numFmtId="0" fontId="35" fillId="0" borderId="2" xfId="1" applyFont="1" applyBorder="1" applyAlignment="1">
      <alignment horizontal="left" vertical="center" wrapText="1"/>
    </xf>
    <xf numFmtId="0" fontId="33" fillId="0" borderId="12" xfId="4" applyFont="1" applyBorder="1" applyAlignment="1" applyProtection="1">
      <alignment horizontal="left" vertical="center" wrapText="1"/>
    </xf>
    <xf numFmtId="0" fontId="33" fillId="0" borderId="8" xfId="4" applyFont="1" applyBorder="1" applyAlignment="1" applyProtection="1">
      <alignment horizontal="left" vertical="center" wrapText="1"/>
    </xf>
    <xf numFmtId="0" fontId="33" fillId="0" borderId="13" xfId="4" applyFont="1" applyBorder="1" applyAlignment="1" applyProtection="1">
      <alignment horizontal="left" vertical="center" wrapText="1"/>
    </xf>
    <xf numFmtId="0" fontId="33" fillId="0" borderId="1" xfId="1" applyFont="1" applyBorder="1" applyAlignment="1">
      <alignment horizontal="left" vertical="center"/>
    </xf>
    <xf numFmtId="0" fontId="33" fillId="0" borderId="10" xfId="1" applyFont="1" applyBorder="1" applyAlignment="1">
      <alignment horizontal="left" vertical="center"/>
    </xf>
    <xf numFmtId="0" fontId="33" fillId="0" borderId="11" xfId="1" applyFont="1" applyBorder="1" applyAlignment="1">
      <alignment horizontal="left" vertical="center"/>
    </xf>
    <xf numFmtId="0" fontId="35" fillId="0" borderId="6" xfId="1" applyFont="1" applyBorder="1" applyAlignment="1">
      <alignment horizontal="center" vertical="center"/>
    </xf>
    <xf numFmtId="0" fontId="35" fillId="0" borderId="9" xfId="1" applyFont="1" applyBorder="1" applyAlignment="1">
      <alignment horizontal="center" vertical="center"/>
    </xf>
    <xf numFmtId="0" fontId="35" fillId="0" borderId="6" xfId="1" applyFont="1" applyBorder="1" applyAlignment="1">
      <alignment horizontal="left" vertical="center" wrapText="1"/>
    </xf>
    <xf numFmtId="0" fontId="35" fillId="0" borderId="9" xfId="1" applyFont="1" applyBorder="1" applyAlignment="1">
      <alignment horizontal="left" vertical="center" wrapText="1"/>
    </xf>
    <xf numFmtId="0" fontId="33" fillId="0" borderId="2" xfId="1" applyFont="1" applyBorder="1" applyAlignment="1">
      <alignment horizontal="left" vertical="center"/>
    </xf>
    <xf numFmtId="0" fontId="37" fillId="0" borderId="0" xfId="1" applyFont="1" applyAlignment="1">
      <alignment horizontal="center" vertical="center"/>
    </xf>
    <xf numFmtId="0" fontId="37" fillId="3" borderId="1" xfId="4" applyFont="1" applyFill="1" applyBorder="1" applyAlignment="1" applyProtection="1">
      <alignment horizontal="center" vertical="center"/>
    </xf>
    <xf numFmtId="0" fontId="37" fillId="3" borderId="10" xfId="4" applyFont="1" applyFill="1" applyBorder="1" applyAlignment="1" applyProtection="1">
      <alignment horizontal="center" vertical="center"/>
    </xf>
    <xf numFmtId="0" fontId="37" fillId="3" borderId="11" xfId="4" applyFont="1" applyFill="1" applyBorder="1" applyAlignment="1" applyProtection="1">
      <alignment horizontal="center" vertical="center"/>
    </xf>
    <xf numFmtId="0" fontId="33" fillId="0" borderId="1" xfId="4" applyFont="1" applyBorder="1" applyAlignment="1" applyProtection="1">
      <alignment horizontal="left" vertical="center" wrapText="1"/>
    </xf>
    <xf numFmtId="0" fontId="33" fillId="0" borderId="10" xfId="4" applyFont="1" applyBorder="1" applyAlignment="1" applyProtection="1">
      <alignment horizontal="left" vertical="center" wrapText="1"/>
    </xf>
    <xf numFmtId="0" fontId="33" fillId="0" borderId="11" xfId="4" applyFont="1" applyBorder="1" applyAlignment="1" applyProtection="1">
      <alignment horizontal="left" vertical="center" wrapText="1"/>
    </xf>
    <xf numFmtId="0" fontId="33" fillId="0" borderId="6" xfId="1" applyFont="1" applyBorder="1" applyAlignment="1">
      <alignment horizontal="center" vertical="center" wrapText="1"/>
    </xf>
    <xf numFmtId="0" fontId="33" fillId="0" borderId="9" xfId="1" applyFont="1" applyBorder="1" applyAlignment="1">
      <alignment horizontal="center" vertical="center" wrapText="1"/>
    </xf>
    <xf numFmtId="0" fontId="33" fillId="0" borderId="3" xfId="1" applyFont="1" applyBorder="1" applyAlignment="1">
      <alignment horizontal="center" vertical="center" wrapText="1"/>
    </xf>
    <xf numFmtId="0" fontId="35" fillId="0" borderId="2" xfId="1" applyFont="1" applyBorder="1" applyAlignment="1">
      <alignment horizontal="center" vertical="center"/>
    </xf>
    <xf numFmtId="0" fontId="26" fillId="0" borderId="2" xfId="0" applyFont="1" applyBorder="1" applyAlignment="1">
      <alignment horizontal="center" vertical="center"/>
    </xf>
    <xf numFmtId="0" fontId="35" fillId="0" borderId="3" xfId="1" applyFont="1" applyBorder="1" applyAlignment="1">
      <alignment horizontal="left" vertical="center" wrapText="1"/>
    </xf>
    <xf numFmtId="0" fontId="33" fillId="0" borderId="2" xfId="1" applyFont="1" applyBorder="1" applyAlignment="1">
      <alignment horizontal="left" wrapText="1"/>
    </xf>
    <xf numFmtId="0" fontId="33" fillId="0" borderId="2" xfId="1" applyFont="1" applyBorder="1" applyAlignment="1">
      <alignment horizontal="left"/>
    </xf>
    <xf numFmtId="0" fontId="44" fillId="0" borderId="0" xfId="4" applyFont="1" applyBorder="1" applyAlignment="1">
      <alignment horizontal="center"/>
    </xf>
    <xf numFmtId="0" fontId="35" fillId="0" borderId="0" xfId="4" applyFont="1" applyBorder="1" applyAlignment="1">
      <alignment horizontal="center"/>
    </xf>
    <xf numFmtId="0" fontId="35" fillId="3" borderId="1" xfId="4" applyFont="1" applyFill="1" applyBorder="1" applyAlignment="1" applyProtection="1">
      <alignment horizontal="left" vertical="center"/>
    </xf>
    <xf numFmtId="0" fontId="35" fillId="3" borderId="10" xfId="4" applyFont="1" applyFill="1" applyBorder="1" applyAlignment="1" applyProtection="1">
      <alignment horizontal="left" vertical="center"/>
    </xf>
    <xf numFmtId="0" fontId="35" fillId="3" borderId="11" xfId="4" applyFont="1" applyFill="1" applyBorder="1" applyAlignment="1" applyProtection="1">
      <alignment horizontal="left" vertical="center"/>
    </xf>
    <xf numFmtId="0" fontId="33" fillId="0" borderId="2" xfId="4" applyFont="1" applyBorder="1" applyAlignment="1">
      <alignment horizontal="left" wrapText="1"/>
    </xf>
    <xf numFmtId="0" fontId="35" fillId="0" borderId="6" xfId="4" applyFont="1" applyBorder="1" applyAlignment="1">
      <alignment horizontal="center" vertical="center"/>
    </xf>
    <xf numFmtId="0" fontId="35" fillId="0" borderId="3" xfId="4" applyFont="1" applyBorder="1" applyAlignment="1">
      <alignment horizontal="center" vertical="center"/>
    </xf>
    <xf numFmtId="0" fontId="35" fillId="0" borderId="9" xfId="4" applyFont="1" applyBorder="1" applyAlignment="1">
      <alignment horizontal="center" vertical="center"/>
    </xf>
    <xf numFmtId="0" fontId="33" fillId="0" borderId="2" xfId="4" applyFont="1" applyFill="1" applyBorder="1" applyAlignment="1">
      <alignment horizontal="left" vertical="center" wrapText="1"/>
    </xf>
    <xf numFmtId="0" fontId="33" fillId="0" borderId="1" xfId="4" applyFont="1" applyBorder="1" applyAlignment="1">
      <alignment horizontal="left" vertical="center" wrapText="1"/>
    </xf>
    <xf numFmtId="0" fontId="33" fillId="0" borderId="10" xfId="4" applyFont="1" applyBorder="1" applyAlignment="1">
      <alignment horizontal="left" vertical="center" wrapText="1"/>
    </xf>
    <xf numFmtId="0" fontId="33" fillId="0" borderId="11" xfId="4" applyFont="1" applyBorder="1" applyAlignment="1">
      <alignment horizontal="left" vertical="center" wrapText="1"/>
    </xf>
    <xf numFmtId="0" fontId="33" fillId="0" borderId="2" xfId="4" applyFont="1" applyBorder="1" applyAlignment="1">
      <alignment horizontal="left" vertical="center" wrapText="1"/>
    </xf>
    <xf numFmtId="0" fontId="33" fillId="0" borderId="1" xfId="4" applyFont="1" applyBorder="1" applyAlignment="1">
      <alignment horizontal="left" wrapText="1"/>
    </xf>
    <xf numFmtId="0" fontId="33" fillId="0" borderId="10" xfId="4" applyFont="1" applyBorder="1" applyAlignment="1">
      <alignment horizontal="left"/>
    </xf>
    <xf numFmtId="0" fontId="33" fillId="0" borderId="11" xfId="4" applyFont="1" applyBorder="1" applyAlignment="1">
      <alignment horizontal="left"/>
    </xf>
    <xf numFmtId="0" fontId="33" fillId="0" borderId="12" xfId="4" applyFont="1" applyBorder="1" applyAlignment="1">
      <alignment horizontal="left" wrapText="1"/>
    </xf>
    <xf numFmtId="0" fontId="33" fillId="0" borderId="8" xfId="4" applyFont="1" applyBorder="1" applyAlignment="1">
      <alignment horizontal="left"/>
    </xf>
    <xf numFmtId="0" fontId="33" fillId="0" borderId="13" xfId="4" applyFont="1" applyBorder="1" applyAlignment="1">
      <alignment horizontal="left"/>
    </xf>
    <xf numFmtId="0" fontId="35" fillId="0" borderId="6" xfId="0" applyFont="1" applyFill="1" applyBorder="1" applyAlignment="1">
      <alignment horizontal="center" vertical="center" wrapText="1"/>
    </xf>
    <xf numFmtId="0" fontId="35" fillId="0" borderId="3" xfId="0" applyFont="1" applyFill="1" applyBorder="1" applyAlignment="1">
      <alignment horizontal="center" vertical="center" wrapText="1"/>
    </xf>
    <xf numFmtId="0" fontId="35" fillId="0" borderId="9" xfId="0" applyFont="1" applyFill="1" applyBorder="1" applyAlignment="1">
      <alignment horizontal="center" vertical="center" wrapText="1"/>
    </xf>
    <xf numFmtId="0" fontId="33" fillId="0" borderId="2" xfId="4" applyFont="1" applyFill="1" applyBorder="1" applyAlignment="1">
      <alignment horizontal="center" vertical="center" wrapText="1"/>
    </xf>
    <xf numFmtId="0" fontId="33" fillId="0" borderId="12" xfId="4" applyFont="1" applyBorder="1" applyAlignment="1">
      <alignment horizontal="left" vertical="center" wrapText="1"/>
    </xf>
    <xf numFmtId="0" fontId="33" fillId="0" borderId="8" xfId="4" applyFont="1" applyBorder="1" applyAlignment="1">
      <alignment horizontal="left" vertical="center" wrapText="1"/>
    </xf>
    <xf numFmtId="0" fontId="33" fillId="0" borderId="13" xfId="4" applyFont="1" applyBorder="1" applyAlignment="1">
      <alignment horizontal="left" vertical="center" wrapText="1"/>
    </xf>
    <xf numFmtId="0" fontId="33" fillId="0" borderId="8" xfId="4" applyFont="1" applyBorder="1" applyAlignment="1">
      <alignment horizontal="left" wrapText="1"/>
    </xf>
    <xf numFmtId="0" fontId="33" fillId="0" borderId="13" xfId="4" applyFont="1" applyBorder="1" applyAlignment="1">
      <alignment horizontal="left" wrapText="1"/>
    </xf>
    <xf numFmtId="0" fontId="33" fillId="0" borderId="2" xfId="4" applyFont="1" applyBorder="1" applyAlignment="1">
      <alignment horizontal="left"/>
    </xf>
    <xf numFmtId="0" fontId="30" fillId="2" borderId="1" xfId="3" applyFont="1" applyFill="1" applyBorder="1" applyAlignment="1">
      <alignment horizontal="left" vertical="center" wrapText="1"/>
    </xf>
    <xf numFmtId="0" fontId="30" fillId="2" borderId="10" xfId="3" applyFont="1" applyFill="1" applyBorder="1" applyAlignment="1">
      <alignment horizontal="left" vertical="center"/>
    </xf>
    <xf numFmtId="0" fontId="30" fillId="2" borderId="11" xfId="3" applyFont="1" applyFill="1" applyBorder="1" applyAlignment="1">
      <alignment horizontal="left" vertical="center"/>
    </xf>
    <xf numFmtId="0" fontId="37" fillId="0" borderId="7" xfId="3" applyFont="1" applyBorder="1" applyAlignment="1">
      <alignment horizontal="center" vertical="center" wrapText="1"/>
    </xf>
    <xf numFmtId="0" fontId="33" fillId="0" borderId="30" xfId="3" applyFont="1" applyBorder="1" applyAlignment="1">
      <alignment horizontal="center" vertical="center" wrapText="1"/>
    </xf>
    <xf numFmtId="0" fontId="33" fillId="0" borderId="25" xfId="3" applyFont="1" applyBorder="1" applyAlignment="1">
      <alignment horizontal="center" vertical="center" wrapText="1"/>
    </xf>
    <xf numFmtId="0" fontId="33" fillId="0" borderId="29" xfId="3" applyFont="1" applyBorder="1" applyAlignment="1">
      <alignment vertical="center" wrapText="1"/>
    </xf>
    <xf numFmtId="0" fontId="33" fillId="0" borderId="3" xfId="3" applyFont="1" applyBorder="1" applyAlignment="1">
      <alignment vertical="center" wrapText="1"/>
    </xf>
    <xf numFmtId="0" fontId="33" fillId="0" borderId="9" xfId="3" applyFont="1" applyBorder="1" applyAlignment="1">
      <alignment vertical="center" wrapText="1"/>
    </xf>
    <xf numFmtId="0" fontId="35" fillId="0" borderId="27" xfId="3" applyFont="1" applyBorder="1" applyAlignment="1">
      <alignment horizontal="center" vertical="center"/>
    </xf>
    <xf numFmtId="0" fontId="35" fillId="0" borderId="23" xfId="3" applyFont="1" applyBorder="1" applyAlignment="1">
      <alignment horizontal="center" vertical="center"/>
    </xf>
    <xf numFmtId="0" fontId="33" fillId="0" borderId="2" xfId="3" applyFont="1" applyFill="1" applyBorder="1" applyAlignment="1">
      <alignment horizontal="left" vertical="center" wrapText="1"/>
    </xf>
    <xf numFmtId="0" fontId="35" fillId="0" borderId="2" xfId="3" applyFont="1" applyFill="1" applyBorder="1" applyAlignment="1">
      <alignment horizontal="center" vertical="center" wrapText="1"/>
    </xf>
    <xf numFmtId="0" fontId="37" fillId="0" borderId="0" xfId="3" applyFont="1" applyFill="1" applyAlignment="1">
      <alignment horizontal="center" vertical="top"/>
    </xf>
    <xf numFmtId="0" fontId="33" fillId="0" borderId="7" xfId="3" applyFont="1" applyBorder="1" applyAlignment="1">
      <alignment horizontal="center" vertical="top"/>
    </xf>
    <xf numFmtId="0" fontId="33" fillId="0" borderId="12" xfId="3" applyFont="1" applyBorder="1" applyAlignment="1">
      <alignment horizontal="center" vertical="center" wrapText="1"/>
    </xf>
    <xf numFmtId="0" fontId="33" fillId="0" borderId="5" xfId="3" applyFont="1" applyBorder="1" applyAlignment="1">
      <alignment horizontal="center" vertical="center" wrapText="1"/>
    </xf>
    <xf numFmtId="0" fontId="33" fillId="0" borderId="17" xfId="3" applyFont="1" applyBorder="1" applyAlignment="1">
      <alignment horizontal="center" vertical="center" wrapText="1"/>
    </xf>
    <xf numFmtId="0" fontId="30" fillId="0" borderId="6" xfId="3" applyFont="1" applyBorder="1" applyAlignment="1">
      <alignment horizontal="center" vertical="center" wrapText="1"/>
    </xf>
    <xf numFmtId="0" fontId="30" fillId="0" borderId="9" xfId="3" applyFont="1" applyBorder="1" applyAlignment="1">
      <alignment horizontal="center" vertical="center" wrapText="1"/>
    </xf>
    <xf numFmtId="0" fontId="33" fillId="0" borderId="6" xfId="4" applyFont="1" applyFill="1" applyBorder="1" applyAlignment="1">
      <alignment horizontal="left" vertical="center" wrapText="1"/>
    </xf>
    <xf numFmtId="0" fontId="33" fillId="0" borderId="3" xfId="4" applyFont="1" applyFill="1" applyBorder="1" applyAlignment="1">
      <alignment horizontal="left" vertical="center" wrapText="1"/>
    </xf>
    <xf numFmtId="0" fontId="33" fillId="0" borderId="9" xfId="4" applyFont="1" applyFill="1" applyBorder="1" applyAlignment="1">
      <alignment horizontal="left" vertical="center" wrapText="1"/>
    </xf>
    <xf numFmtId="0" fontId="35" fillId="0" borderId="6" xfId="4" applyFont="1" applyBorder="1" applyAlignment="1">
      <alignment horizontal="center" vertical="center" wrapText="1"/>
    </xf>
    <xf numFmtId="0" fontId="35" fillId="0" borderId="3" xfId="4" applyFont="1" applyBorder="1" applyAlignment="1">
      <alignment horizontal="center" vertical="center" wrapText="1"/>
    </xf>
    <xf numFmtId="0" fontId="35" fillId="0" borderId="9" xfId="4" applyFont="1" applyBorder="1" applyAlignment="1">
      <alignment horizontal="center" vertical="center" wrapText="1"/>
    </xf>
    <xf numFmtId="0" fontId="33" fillId="0" borderId="6" xfId="3" applyFont="1" applyBorder="1" applyAlignment="1">
      <alignment horizontal="center" vertical="center" wrapText="1"/>
    </xf>
    <xf numFmtId="0" fontId="33" fillId="0" borderId="3" xfId="3" applyFont="1" applyBorder="1" applyAlignment="1">
      <alignment horizontal="center" vertical="center" wrapText="1"/>
    </xf>
    <xf numFmtId="0" fontId="33" fillId="0" borderId="9" xfId="3" applyFont="1" applyBorder="1" applyAlignment="1">
      <alignment horizontal="center" vertical="center" wrapText="1"/>
    </xf>
    <xf numFmtId="0" fontId="35" fillId="0" borderId="9" xfId="3" applyFont="1" applyBorder="1" applyAlignment="1">
      <alignment horizontal="center" vertical="center"/>
    </xf>
    <xf numFmtId="0" fontId="37" fillId="0" borderId="0" xfId="3" applyFont="1" applyFill="1" applyBorder="1" applyAlignment="1">
      <alignment horizontal="left" vertical="center"/>
    </xf>
    <xf numFmtId="0" fontId="20" fillId="3" borderId="17" xfId="4" applyFont="1" applyFill="1" applyBorder="1" applyAlignment="1" applyProtection="1">
      <alignment horizontal="center" vertical="center"/>
    </xf>
    <xf numFmtId="0" fontId="20" fillId="3" borderId="14" xfId="4" applyFont="1" applyFill="1" applyBorder="1" applyAlignment="1" applyProtection="1">
      <alignment horizontal="center" vertical="center"/>
    </xf>
    <xf numFmtId="0" fontId="33" fillId="0" borderId="1" xfId="3" applyFont="1" applyFill="1" applyBorder="1" applyAlignment="1">
      <alignment horizontal="left" wrapText="1"/>
    </xf>
    <xf numFmtId="0" fontId="33" fillId="0" borderId="11" xfId="3" applyFont="1" applyFill="1" applyBorder="1" applyAlignment="1">
      <alignment horizontal="left"/>
    </xf>
    <xf numFmtId="0" fontId="6" fillId="0" borderId="0" xfId="1" applyFont="1" applyAlignment="1">
      <alignment horizontal="center" vertical="top" wrapText="1"/>
    </xf>
    <xf numFmtId="0" fontId="19" fillId="0" borderId="1" xfId="1" applyFont="1" applyFill="1" applyBorder="1" applyAlignment="1">
      <alignment horizontal="left" vertical="center" wrapText="1"/>
    </xf>
    <xf numFmtId="0" fontId="19" fillId="0" borderId="10" xfId="1" applyFont="1" applyFill="1" applyBorder="1" applyAlignment="1">
      <alignment horizontal="left" vertical="center" wrapText="1"/>
    </xf>
    <xf numFmtId="0" fontId="19" fillId="0" borderId="11" xfId="1" applyFont="1" applyFill="1" applyBorder="1" applyAlignment="1">
      <alignment horizontal="left" vertical="center" wrapText="1"/>
    </xf>
    <xf numFmtId="0" fontId="18" fillId="0" borderId="0" xfId="1" applyFont="1" applyFill="1" applyBorder="1" applyAlignment="1">
      <alignment horizontal="center"/>
    </xf>
    <xf numFmtId="0" fontId="28" fillId="0" borderId="18" xfId="1" applyFont="1" applyFill="1" applyBorder="1" applyAlignment="1">
      <alignment horizontal="center"/>
    </xf>
    <xf numFmtId="0" fontId="28" fillId="0" borderId="0" xfId="1" applyFont="1" applyFill="1" applyBorder="1" applyAlignment="1">
      <alignment horizontal="center"/>
    </xf>
    <xf numFmtId="0" fontId="6" fillId="0" borderId="0" xfId="1" applyFont="1" applyFill="1" applyAlignment="1">
      <alignment horizontal="left" vertical="center" wrapText="1"/>
    </xf>
    <xf numFmtId="0" fontId="7" fillId="0" borderId="6" xfId="1"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6" fillId="0" borderId="6" xfId="1" applyBorder="1" applyAlignment="1">
      <alignment horizontal="left" vertical="top" wrapText="1"/>
    </xf>
    <xf numFmtId="0" fontId="6" fillId="0" borderId="3" xfId="1" applyBorder="1" applyAlignment="1">
      <alignment horizontal="left" vertical="top" wrapText="1"/>
    </xf>
    <xf numFmtId="0" fontId="6" fillId="0" borderId="9" xfId="1" applyBorder="1" applyAlignment="1">
      <alignment horizontal="left" vertical="top" wrapText="1"/>
    </xf>
    <xf numFmtId="0" fontId="6" fillId="0" borderId="6" xfId="1" applyBorder="1" applyAlignment="1">
      <alignment horizontal="center" vertical="center"/>
    </xf>
    <xf numFmtId="0" fontId="6" fillId="0" borderId="3" xfId="1" applyBorder="1" applyAlignment="1">
      <alignment horizontal="center" vertical="center"/>
    </xf>
    <xf numFmtId="0" fontId="6" fillId="0" borderId="9" xfId="1" applyBorder="1" applyAlignment="1">
      <alignment horizontal="center" vertical="center"/>
    </xf>
    <xf numFmtId="0" fontId="18" fillId="0" borderId="0" xfId="1" applyFont="1" applyAlignment="1">
      <alignment horizontal="center" vertical="center"/>
    </xf>
    <xf numFmtId="0" fontId="7" fillId="0" borderId="0" xfId="1" applyFont="1" applyBorder="1" applyAlignment="1">
      <alignment horizontal="center" vertical="center"/>
    </xf>
    <xf numFmtId="0" fontId="6" fillId="0" borderId="0" xfId="1" applyFont="1" applyBorder="1" applyAlignment="1">
      <alignment horizontal="center" vertical="center" wrapText="1"/>
    </xf>
    <xf numFmtId="0" fontId="6" fillId="0" borderId="0" xfId="1" applyFont="1" applyBorder="1" applyAlignment="1">
      <alignment horizontal="center" vertical="center"/>
    </xf>
    <xf numFmtId="0" fontId="28" fillId="0" borderId="5" xfId="1" applyFont="1" applyBorder="1" applyAlignment="1">
      <alignment horizontal="left" vertical="center" wrapText="1"/>
    </xf>
    <xf numFmtId="0" fontId="29" fillId="0" borderId="0" xfId="1" applyFont="1" applyBorder="1" applyAlignment="1">
      <alignment horizontal="left" vertical="center" wrapText="1"/>
    </xf>
    <xf numFmtId="0" fontId="33" fillId="0" borderId="1" xfId="1" applyFont="1" applyBorder="1" applyAlignment="1">
      <alignment horizontal="left" wrapText="1"/>
    </xf>
    <xf numFmtId="0" fontId="33" fillId="0" borderId="10" xfId="1" applyFont="1" applyBorder="1" applyAlignment="1">
      <alignment horizontal="left" wrapText="1"/>
    </xf>
    <xf numFmtId="0" fontId="33" fillId="0" borderId="9" xfId="1" applyFont="1" applyBorder="1" applyAlignment="1">
      <alignment horizontal="center"/>
    </xf>
    <xf numFmtId="0" fontId="33" fillId="0" borderId="2" xfId="1" applyFont="1" applyBorder="1" applyAlignment="1">
      <alignment horizontal="center" vertical="center"/>
    </xf>
    <xf numFmtId="0" fontId="37" fillId="0" borderId="0" xfId="1" applyFont="1" applyAlignment="1">
      <alignment horizontal="center"/>
    </xf>
    <xf numFmtId="0" fontId="23" fillId="0" borderId="0" xfId="1" applyFont="1" applyBorder="1" applyAlignment="1">
      <alignment horizontal="center" wrapText="1"/>
    </xf>
    <xf numFmtId="0" fontId="20" fillId="3" borderId="5" xfId="4" applyFont="1" applyFill="1" applyBorder="1" applyAlignment="1" applyProtection="1">
      <alignment horizontal="center" vertical="center"/>
    </xf>
    <xf numFmtId="0" fontId="20" fillId="3" borderId="0" xfId="4" applyFont="1" applyFill="1" applyBorder="1" applyAlignment="1" applyProtection="1">
      <alignment horizontal="center" vertical="center"/>
    </xf>
    <xf numFmtId="0" fontId="35" fillId="3" borderId="0" xfId="4" applyFont="1" applyFill="1" applyBorder="1" applyAlignment="1" applyProtection="1">
      <alignment horizontal="center" vertical="top"/>
    </xf>
    <xf numFmtId="0" fontId="35" fillId="0" borderId="12" xfId="1" applyFont="1" applyBorder="1" applyAlignment="1">
      <alignment horizontal="center" vertical="center"/>
    </xf>
    <xf numFmtId="0" fontId="35" fillId="0" borderId="5" xfId="1" applyFont="1" applyBorder="1" applyAlignment="1">
      <alignment horizontal="center" vertical="center"/>
    </xf>
    <xf numFmtId="0" fontId="33" fillId="0" borderId="13" xfId="1" applyFont="1" applyBorder="1" applyAlignment="1">
      <alignment horizontal="center"/>
    </xf>
    <xf numFmtId="0" fontId="33" fillId="0" borderId="4" xfId="1" applyFont="1" applyBorder="1" applyAlignment="1">
      <alignment horizontal="center"/>
    </xf>
    <xf numFmtId="0" fontId="33" fillId="0" borderId="2" xfId="1" applyFont="1" applyBorder="1" applyAlignment="1">
      <alignment horizontal="center" wrapText="1"/>
    </xf>
    <xf numFmtId="0" fontId="20" fillId="0" borderId="1" xfId="1" applyFont="1" applyBorder="1" applyAlignment="1">
      <alignment horizontal="center" vertical="center"/>
    </xf>
    <xf numFmtId="0" fontId="33" fillId="0" borderId="2" xfId="1" applyFont="1" applyBorder="1" applyAlignment="1">
      <alignment horizontal="left" vertical="center" wrapText="1"/>
    </xf>
    <xf numFmtId="0" fontId="44" fillId="0" borderId="0" xfId="1" applyFont="1" applyBorder="1" applyAlignment="1">
      <alignment horizontal="center"/>
    </xf>
    <xf numFmtId="0" fontId="0" fillId="0" borderId="0" xfId="1" applyFont="1" applyBorder="1" applyAlignment="1">
      <alignment horizontal="center" wrapText="1"/>
    </xf>
    <xf numFmtId="0" fontId="32" fillId="0" borderId="0" xfId="1" applyFont="1" applyBorder="1" applyAlignment="1">
      <alignment horizontal="center"/>
    </xf>
    <xf numFmtId="0" fontId="33" fillId="0" borderId="2" xfId="1" applyFont="1" applyFill="1" applyBorder="1" applyAlignment="1">
      <alignment horizontal="center"/>
    </xf>
    <xf numFmtId="0" fontId="20" fillId="3" borderId="1" xfId="4" applyFont="1" applyFill="1" applyBorder="1" applyAlignment="1" applyProtection="1">
      <alignment horizontal="center" vertical="center"/>
    </xf>
    <xf numFmtId="0" fontId="20" fillId="3" borderId="10" xfId="4" applyFont="1" applyFill="1" applyBorder="1" applyAlignment="1" applyProtection="1">
      <alignment horizontal="center" vertical="center"/>
    </xf>
    <xf numFmtId="0" fontId="33" fillId="0" borderId="1" xfId="1" applyFont="1" applyBorder="1" applyAlignment="1">
      <alignment horizontal="left" vertical="center" wrapText="1"/>
    </xf>
    <xf numFmtId="0" fontId="20" fillId="2" borderId="2" xfId="1" applyFont="1" applyFill="1" applyBorder="1" applyAlignment="1">
      <alignment horizontal="left" vertical="center" wrapText="1"/>
    </xf>
    <xf numFmtId="0" fontId="20" fillId="2" borderId="1" xfId="1" applyFont="1" applyFill="1" applyBorder="1" applyAlignment="1">
      <alignment horizontal="left" vertical="center" wrapText="1"/>
    </xf>
    <xf numFmtId="0" fontId="30" fillId="2" borderId="1" xfId="1" applyFont="1" applyFill="1" applyBorder="1" applyAlignment="1">
      <alignment horizontal="left" vertical="center" wrapText="1"/>
    </xf>
    <xf numFmtId="0" fontId="20" fillId="2" borderId="10" xfId="1" applyFont="1" applyFill="1" applyBorder="1" applyAlignment="1">
      <alignment horizontal="left" vertical="center" wrapText="1"/>
    </xf>
    <xf numFmtId="0" fontId="20" fillId="2" borderId="11" xfId="1" applyFont="1" applyFill="1" applyBorder="1" applyAlignment="1">
      <alignment horizontal="left" vertical="center" wrapText="1"/>
    </xf>
    <xf numFmtId="0" fontId="20" fillId="0" borderId="6" xfId="1" applyFont="1" applyBorder="1" applyAlignment="1">
      <alignment horizontal="center" vertical="center"/>
    </xf>
    <xf numFmtId="0" fontId="20" fillId="0" borderId="3" xfId="1" applyFont="1" applyBorder="1" applyAlignment="1">
      <alignment horizontal="center" vertical="center"/>
    </xf>
    <xf numFmtId="0" fontId="33" fillId="0" borderId="6" xfId="1" applyFont="1" applyBorder="1" applyAlignment="1">
      <alignment horizontal="center"/>
    </xf>
    <xf numFmtId="0" fontId="33" fillId="0" borderId="3" xfId="1" applyFont="1" applyBorder="1" applyAlignment="1">
      <alignment horizontal="center"/>
    </xf>
    <xf numFmtId="0" fontId="6" fillId="0" borderId="0" xfId="1" applyFont="1" applyBorder="1" applyAlignment="1">
      <alignment horizontal="center"/>
    </xf>
    <xf numFmtId="0" fontId="6" fillId="0" borderId="0" xfId="1" applyBorder="1" applyAlignment="1">
      <alignment horizontal="center"/>
    </xf>
    <xf numFmtId="0" fontId="30" fillId="2" borderId="2" xfId="1" applyFont="1" applyFill="1" applyBorder="1" applyAlignment="1">
      <alignment horizontal="left" vertical="center" wrapText="1"/>
    </xf>
    <xf numFmtId="0" fontId="44" fillId="0" borderId="0" xfId="2" applyFont="1" applyAlignment="1">
      <alignment horizontal="center" vertical="center"/>
    </xf>
    <xf numFmtId="0" fontId="0" fillId="0" borderId="18" xfId="2" applyFont="1" applyBorder="1" applyAlignment="1">
      <alignment horizontal="center" vertical="center" wrapText="1"/>
    </xf>
    <xf numFmtId="0" fontId="32" fillId="0" borderId="0" xfId="2" applyFont="1" applyBorder="1" applyAlignment="1">
      <alignment horizontal="center" vertical="center" wrapText="1"/>
    </xf>
    <xf numFmtId="0" fontId="33" fillId="0" borderId="6" xfId="3" applyFont="1" applyFill="1" applyBorder="1" applyAlignment="1">
      <alignment horizontal="center" vertical="center"/>
    </xf>
    <xf numFmtId="0" fontId="33" fillId="0" borderId="9" xfId="3" applyFont="1" applyFill="1" applyBorder="1" applyAlignment="1">
      <alignment horizontal="center" vertical="center"/>
    </xf>
    <xf numFmtId="0" fontId="44" fillId="0" borderId="0" xfId="3" applyFont="1" applyFill="1" applyAlignment="1">
      <alignment horizontal="center" vertical="center"/>
    </xf>
    <xf numFmtId="0" fontId="23" fillId="0" borderId="0" xfId="3" applyFont="1" applyFill="1" applyAlignment="1">
      <alignment horizontal="center" vertical="center"/>
    </xf>
    <xf numFmtId="0" fontId="0" fillId="0" borderId="0" xfId="0" applyFont="1" applyAlignment="1">
      <alignment horizontal="center" vertical="center" wrapText="1"/>
    </xf>
    <xf numFmtId="0" fontId="32" fillId="0" borderId="0" xfId="0" applyFont="1" applyAlignment="1">
      <alignment horizontal="center" vertical="center" wrapText="1"/>
    </xf>
    <xf numFmtId="0" fontId="32" fillId="0" borderId="7" xfId="0" applyFont="1" applyBorder="1" applyAlignment="1">
      <alignment horizontal="center" vertical="center" wrapText="1"/>
    </xf>
    <xf numFmtId="0" fontId="33" fillId="0" borderId="6" xfId="3" applyFont="1" applyFill="1" applyBorder="1" applyAlignment="1">
      <alignment horizontal="left" vertical="center" wrapText="1"/>
    </xf>
    <xf numFmtId="0" fontId="35" fillId="0" borderId="6" xfId="3" applyFont="1" applyFill="1" applyBorder="1" applyAlignment="1">
      <alignment horizontal="center" vertical="center"/>
    </xf>
    <xf numFmtId="0" fontId="35" fillId="0" borderId="5" xfId="3" applyFont="1" applyFill="1" applyBorder="1" applyAlignment="1">
      <alignment horizontal="center" vertical="center"/>
    </xf>
    <xf numFmtId="0" fontId="33" fillId="0" borderId="9" xfId="3" applyFont="1" applyFill="1" applyBorder="1" applyAlignment="1">
      <alignment horizontal="left" vertical="center" wrapText="1"/>
    </xf>
    <xf numFmtId="0" fontId="35" fillId="0" borderId="2" xfId="3" applyFont="1" applyFill="1" applyBorder="1" applyAlignment="1">
      <alignment horizontal="center" vertical="center"/>
    </xf>
    <xf numFmtId="0" fontId="33" fillId="0" borderId="6" xfId="3" applyFont="1" applyFill="1" applyBorder="1" applyAlignment="1">
      <alignment horizontal="center" vertical="center" wrapText="1"/>
    </xf>
    <xf numFmtId="0" fontId="33" fillId="0" borderId="9" xfId="3" applyFont="1" applyFill="1" applyBorder="1" applyAlignment="1">
      <alignment horizontal="center" vertical="center" wrapText="1"/>
    </xf>
    <xf numFmtId="0" fontId="37" fillId="0" borderId="0" xfId="3" applyFont="1" applyAlignment="1">
      <alignment horizontal="center"/>
    </xf>
    <xf numFmtId="0" fontId="23" fillId="0" borderId="0" xfId="3" applyFont="1" applyAlignment="1">
      <alignment horizontal="center" vertical="center" wrapText="1"/>
    </xf>
    <xf numFmtId="0" fontId="20" fillId="3" borderId="11" xfId="4" applyFont="1" applyFill="1" applyBorder="1" applyAlignment="1" applyProtection="1">
      <alignment horizontal="center" vertical="center"/>
    </xf>
    <xf numFmtId="0" fontId="35" fillId="0" borderId="0" xfId="3" applyFont="1" applyAlignment="1">
      <alignment horizontal="center"/>
    </xf>
    <xf numFmtId="0" fontId="45" fillId="0" borderId="2" xfId="1" applyFont="1" applyBorder="1" applyAlignment="1">
      <alignment horizontal="center" vertical="center" wrapText="1"/>
    </xf>
    <xf numFmtId="0" fontId="44" fillId="0" borderId="0" xfId="4" applyFont="1" applyFill="1" applyAlignment="1">
      <alignment horizontal="center"/>
    </xf>
    <xf numFmtId="0" fontId="23" fillId="0" borderId="7" xfId="4" applyFont="1" applyFill="1" applyBorder="1" applyAlignment="1">
      <alignment horizontal="center" vertical="center" wrapText="1"/>
    </xf>
    <xf numFmtId="0" fontId="23" fillId="0" borderId="2" xfId="0" applyFont="1" applyBorder="1" applyAlignment="1">
      <alignment horizontal="center" vertical="center"/>
    </xf>
    <xf numFmtId="0" fontId="23" fillId="0" borderId="2" xfId="0" applyFont="1" applyBorder="1" applyAlignment="1">
      <alignment horizontal="left" vertical="center" wrapText="1"/>
    </xf>
    <xf numFmtId="0" fontId="23" fillId="0" borderId="2" xfId="0" applyFont="1" applyBorder="1" applyAlignment="1">
      <alignment horizontal="left" vertical="center"/>
    </xf>
    <xf numFmtId="0" fontId="0" fillId="0" borderId="1" xfId="0" applyFont="1" applyBorder="1" applyAlignment="1">
      <alignment horizontal="left" vertical="center" wrapText="1"/>
    </xf>
    <xf numFmtId="0" fontId="32" fillId="0" borderId="10" xfId="0" applyFont="1" applyBorder="1" applyAlignment="1">
      <alignment horizontal="left" vertical="center"/>
    </xf>
    <xf numFmtId="0" fontId="32" fillId="0" borderId="11" xfId="0" applyFont="1" applyBorder="1" applyAlignment="1">
      <alignment horizontal="left" vertical="center"/>
    </xf>
    <xf numFmtId="0" fontId="0" fillId="0" borderId="7" xfId="0" applyFont="1" applyBorder="1" applyAlignment="1">
      <alignment horizontal="center"/>
    </xf>
    <xf numFmtId="0" fontId="32" fillId="0" borderId="7" xfId="0" applyFont="1" applyBorder="1" applyAlignment="1">
      <alignment horizontal="center"/>
    </xf>
    <xf numFmtId="0" fontId="26" fillId="0" borderId="2" xfId="0" applyFont="1" applyBorder="1" applyAlignment="1">
      <alignment horizontal="center" vertical="center" wrapText="1"/>
    </xf>
    <xf numFmtId="0" fontId="32" fillId="0" borderId="2" xfId="0" applyFont="1" applyBorder="1" applyAlignment="1">
      <alignment horizontal="center" vertical="center"/>
    </xf>
    <xf numFmtId="49" fontId="44" fillId="0" borderId="7" xfId="0" applyNumberFormat="1" applyFont="1" applyFill="1" applyBorder="1" applyAlignment="1">
      <alignment horizontal="center" vertical="center"/>
    </xf>
  </cellXfs>
  <cellStyles count="1444">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5" builtinId="9" hidden="1"/>
    <cellStyle name="Followed Hyperlink" xfId="517" builtinId="9" hidden="1"/>
    <cellStyle name="Followed Hyperlink" xfId="519" builtinId="9" hidden="1"/>
    <cellStyle name="Followed Hyperlink" xfId="521" builtinId="9" hidden="1"/>
    <cellStyle name="Followed Hyperlink" xfId="523" builtinId="9" hidden="1"/>
    <cellStyle name="Followed Hyperlink" xfId="525" builtinId="9" hidden="1"/>
    <cellStyle name="Followed Hyperlink" xfId="527" builtinId="9" hidden="1"/>
    <cellStyle name="Followed Hyperlink" xfId="529" builtinId="9" hidden="1"/>
    <cellStyle name="Followed Hyperlink" xfId="531" builtinId="9" hidden="1"/>
    <cellStyle name="Followed Hyperlink" xfId="533" builtinId="9" hidden="1"/>
    <cellStyle name="Followed Hyperlink" xfId="535" builtinId="9" hidden="1"/>
    <cellStyle name="Followed Hyperlink" xfId="537" builtinId="9" hidden="1"/>
    <cellStyle name="Followed Hyperlink" xfId="539" builtinId="9" hidden="1"/>
    <cellStyle name="Followed Hyperlink" xfId="541" builtinId="9" hidden="1"/>
    <cellStyle name="Followed Hyperlink" xfId="543" builtinId="9" hidden="1"/>
    <cellStyle name="Followed Hyperlink" xfId="545" builtinId="9" hidden="1"/>
    <cellStyle name="Followed Hyperlink" xfId="547" builtinId="9" hidden="1"/>
    <cellStyle name="Followed Hyperlink" xfId="549" builtinId="9" hidden="1"/>
    <cellStyle name="Followed Hyperlink" xfId="551" builtinId="9" hidden="1"/>
    <cellStyle name="Followed Hyperlink" xfId="553" builtinId="9" hidden="1"/>
    <cellStyle name="Followed Hyperlink" xfId="555" builtinId="9" hidden="1"/>
    <cellStyle name="Followed Hyperlink" xfId="557" builtinId="9" hidden="1"/>
    <cellStyle name="Followed Hyperlink" xfId="559" builtinId="9" hidden="1"/>
    <cellStyle name="Followed Hyperlink" xfId="561" builtinId="9" hidden="1"/>
    <cellStyle name="Followed Hyperlink" xfId="563" builtinId="9" hidden="1"/>
    <cellStyle name="Followed Hyperlink" xfId="565" builtinId="9" hidden="1"/>
    <cellStyle name="Followed Hyperlink" xfId="567" builtinId="9" hidden="1"/>
    <cellStyle name="Followed Hyperlink" xfId="569" builtinId="9" hidden="1"/>
    <cellStyle name="Followed Hyperlink" xfId="571" builtinId="9" hidden="1"/>
    <cellStyle name="Followed Hyperlink" xfId="573" builtinId="9" hidden="1"/>
    <cellStyle name="Followed Hyperlink" xfId="575" builtinId="9" hidden="1"/>
    <cellStyle name="Followed Hyperlink" xfId="577" builtinId="9" hidden="1"/>
    <cellStyle name="Followed Hyperlink" xfId="579" builtinId="9" hidden="1"/>
    <cellStyle name="Followed Hyperlink" xfId="581" builtinId="9" hidden="1"/>
    <cellStyle name="Followed Hyperlink" xfId="583" builtinId="9" hidden="1"/>
    <cellStyle name="Followed Hyperlink" xfId="585" builtinId="9" hidden="1"/>
    <cellStyle name="Followed Hyperlink" xfId="587" builtinId="9" hidden="1"/>
    <cellStyle name="Followed Hyperlink" xfId="589" builtinId="9" hidden="1"/>
    <cellStyle name="Followed Hyperlink" xfId="591" builtinId="9" hidden="1"/>
    <cellStyle name="Followed Hyperlink" xfId="593" builtinId="9" hidden="1"/>
    <cellStyle name="Followed Hyperlink" xfId="595" builtinId="9" hidden="1"/>
    <cellStyle name="Followed Hyperlink" xfId="597" builtinId="9" hidden="1"/>
    <cellStyle name="Followed Hyperlink" xfId="599" builtinId="9" hidden="1"/>
    <cellStyle name="Followed Hyperlink" xfId="601" builtinId="9" hidden="1"/>
    <cellStyle name="Followed Hyperlink" xfId="603" builtinId="9" hidden="1"/>
    <cellStyle name="Followed Hyperlink" xfId="605" builtinId="9" hidden="1"/>
    <cellStyle name="Followed Hyperlink" xfId="607" builtinId="9" hidden="1"/>
    <cellStyle name="Followed Hyperlink" xfId="609" builtinId="9" hidden="1"/>
    <cellStyle name="Followed Hyperlink" xfId="611" builtinId="9" hidden="1"/>
    <cellStyle name="Followed Hyperlink" xfId="613" builtinId="9" hidden="1"/>
    <cellStyle name="Followed Hyperlink" xfId="615" builtinId="9" hidden="1"/>
    <cellStyle name="Followed Hyperlink" xfId="617" builtinId="9" hidden="1"/>
    <cellStyle name="Followed Hyperlink" xfId="619" builtinId="9" hidden="1"/>
    <cellStyle name="Followed Hyperlink" xfId="621" builtinId="9" hidden="1"/>
    <cellStyle name="Followed Hyperlink" xfId="623" builtinId="9" hidden="1"/>
    <cellStyle name="Followed Hyperlink" xfId="625" builtinId="9" hidden="1"/>
    <cellStyle name="Followed Hyperlink" xfId="627" builtinId="9" hidden="1"/>
    <cellStyle name="Followed Hyperlink" xfId="629" builtinId="9" hidden="1"/>
    <cellStyle name="Followed Hyperlink" xfId="631" builtinId="9" hidden="1"/>
    <cellStyle name="Followed Hyperlink" xfId="633" builtinId="9" hidden="1"/>
    <cellStyle name="Followed Hyperlink" xfId="635" builtinId="9" hidden="1"/>
    <cellStyle name="Followed Hyperlink" xfId="637" builtinId="9" hidden="1"/>
    <cellStyle name="Followed Hyperlink" xfId="639" builtinId="9" hidden="1"/>
    <cellStyle name="Followed Hyperlink" xfId="641" builtinId="9" hidden="1"/>
    <cellStyle name="Followed Hyperlink" xfId="643" builtinId="9" hidden="1"/>
    <cellStyle name="Followed Hyperlink" xfId="645" builtinId="9" hidden="1"/>
    <cellStyle name="Followed Hyperlink" xfId="647" builtinId="9" hidden="1"/>
    <cellStyle name="Followed Hyperlink" xfId="649" builtinId="9" hidden="1"/>
    <cellStyle name="Followed Hyperlink" xfId="651" builtinId="9" hidden="1"/>
    <cellStyle name="Followed Hyperlink" xfId="653" builtinId="9" hidden="1"/>
    <cellStyle name="Followed Hyperlink" xfId="655" builtinId="9" hidden="1"/>
    <cellStyle name="Followed Hyperlink" xfId="657" builtinId="9" hidden="1"/>
    <cellStyle name="Followed Hyperlink" xfId="659" builtinId="9" hidden="1"/>
    <cellStyle name="Followed Hyperlink" xfId="661" builtinId="9" hidden="1"/>
    <cellStyle name="Followed Hyperlink" xfId="663" builtinId="9" hidden="1"/>
    <cellStyle name="Followed Hyperlink" xfId="665" builtinId="9" hidden="1"/>
    <cellStyle name="Followed Hyperlink" xfId="667" builtinId="9" hidden="1"/>
    <cellStyle name="Followed Hyperlink" xfId="669" builtinId="9" hidden="1"/>
    <cellStyle name="Followed Hyperlink" xfId="671" builtinId="9" hidden="1"/>
    <cellStyle name="Followed Hyperlink" xfId="673" builtinId="9" hidden="1"/>
    <cellStyle name="Followed Hyperlink" xfId="675" builtinId="9" hidden="1"/>
    <cellStyle name="Followed Hyperlink" xfId="677" builtinId="9" hidden="1"/>
    <cellStyle name="Followed Hyperlink" xfId="679" builtinId="9" hidden="1"/>
    <cellStyle name="Followed Hyperlink" xfId="681" builtinId="9" hidden="1"/>
    <cellStyle name="Followed Hyperlink" xfId="683" builtinId="9" hidden="1"/>
    <cellStyle name="Followed Hyperlink" xfId="685" builtinId="9" hidden="1"/>
    <cellStyle name="Followed Hyperlink" xfId="687" builtinId="9" hidden="1"/>
    <cellStyle name="Followed Hyperlink" xfId="689" builtinId="9" hidden="1"/>
    <cellStyle name="Followed Hyperlink" xfId="691" builtinId="9" hidden="1"/>
    <cellStyle name="Followed Hyperlink" xfId="693" builtinId="9" hidden="1"/>
    <cellStyle name="Followed Hyperlink" xfId="695" builtinId="9" hidden="1"/>
    <cellStyle name="Followed Hyperlink" xfId="697" builtinId="9" hidden="1"/>
    <cellStyle name="Followed Hyperlink" xfId="699" builtinId="9" hidden="1"/>
    <cellStyle name="Followed Hyperlink" xfId="701" builtinId="9" hidden="1"/>
    <cellStyle name="Followed Hyperlink" xfId="703" builtinId="9" hidden="1"/>
    <cellStyle name="Followed Hyperlink" xfId="705" builtinId="9" hidden="1"/>
    <cellStyle name="Followed Hyperlink" xfId="707" builtinId="9" hidden="1"/>
    <cellStyle name="Followed Hyperlink" xfId="709" builtinId="9" hidden="1"/>
    <cellStyle name="Followed Hyperlink" xfId="711" builtinId="9" hidden="1"/>
    <cellStyle name="Followed Hyperlink" xfId="713" builtinId="9" hidden="1"/>
    <cellStyle name="Followed Hyperlink" xfId="715" builtinId="9" hidden="1"/>
    <cellStyle name="Followed Hyperlink" xfId="717" builtinId="9" hidden="1"/>
    <cellStyle name="Followed Hyperlink" xfId="719" builtinId="9" hidden="1"/>
    <cellStyle name="Followed Hyperlink" xfId="721" builtinId="9" hidden="1"/>
    <cellStyle name="Followed Hyperlink" xfId="723" builtinId="9" hidden="1"/>
    <cellStyle name="Followed Hyperlink" xfId="725" builtinId="9" hidden="1"/>
    <cellStyle name="Followed Hyperlink" xfId="727" builtinId="9" hidden="1"/>
    <cellStyle name="Followed Hyperlink" xfId="729" builtinId="9" hidden="1"/>
    <cellStyle name="Followed Hyperlink" xfId="731" builtinId="9" hidden="1"/>
    <cellStyle name="Followed Hyperlink" xfId="733" builtinId="9" hidden="1"/>
    <cellStyle name="Followed Hyperlink" xfId="735" builtinId="9" hidden="1"/>
    <cellStyle name="Followed Hyperlink" xfId="737" builtinId="9" hidden="1"/>
    <cellStyle name="Followed Hyperlink" xfId="739" builtinId="9" hidden="1"/>
    <cellStyle name="Followed Hyperlink" xfId="741" builtinId="9" hidden="1"/>
    <cellStyle name="Followed Hyperlink" xfId="743" builtinId="9" hidden="1"/>
    <cellStyle name="Followed Hyperlink" xfId="745" builtinId="9" hidden="1"/>
    <cellStyle name="Followed Hyperlink" xfId="747" builtinId="9" hidden="1"/>
    <cellStyle name="Followed Hyperlink" xfId="749" builtinId="9" hidden="1"/>
    <cellStyle name="Followed Hyperlink" xfId="751" builtinId="9" hidden="1"/>
    <cellStyle name="Followed Hyperlink" xfId="753" builtinId="9" hidden="1"/>
    <cellStyle name="Followed Hyperlink" xfId="755" builtinId="9" hidden="1"/>
    <cellStyle name="Followed Hyperlink" xfId="757" builtinId="9" hidden="1"/>
    <cellStyle name="Followed Hyperlink" xfId="759" builtinId="9" hidden="1"/>
    <cellStyle name="Followed Hyperlink" xfId="761" builtinId="9" hidden="1"/>
    <cellStyle name="Followed Hyperlink" xfId="763" builtinId="9" hidden="1"/>
    <cellStyle name="Followed Hyperlink" xfId="765" builtinId="9" hidden="1"/>
    <cellStyle name="Followed Hyperlink" xfId="767" builtinId="9" hidden="1"/>
    <cellStyle name="Followed Hyperlink" xfId="769" builtinId="9" hidden="1"/>
    <cellStyle name="Followed Hyperlink" xfId="771" builtinId="9" hidden="1"/>
    <cellStyle name="Followed Hyperlink" xfId="773" builtinId="9" hidden="1"/>
    <cellStyle name="Followed Hyperlink" xfId="775" builtinId="9" hidden="1"/>
    <cellStyle name="Followed Hyperlink" xfId="777" builtinId="9" hidden="1"/>
    <cellStyle name="Followed Hyperlink" xfId="779" builtinId="9" hidden="1"/>
    <cellStyle name="Followed Hyperlink" xfId="781" builtinId="9" hidden="1"/>
    <cellStyle name="Followed Hyperlink" xfId="783" builtinId="9" hidden="1"/>
    <cellStyle name="Followed Hyperlink" xfId="785" builtinId="9" hidden="1"/>
    <cellStyle name="Followed Hyperlink" xfId="787" builtinId="9" hidden="1"/>
    <cellStyle name="Followed Hyperlink" xfId="789" builtinId="9" hidden="1"/>
    <cellStyle name="Followed Hyperlink" xfId="791" builtinId="9" hidden="1"/>
    <cellStyle name="Followed Hyperlink" xfId="793" builtinId="9" hidden="1"/>
    <cellStyle name="Followed Hyperlink" xfId="795" builtinId="9" hidden="1"/>
    <cellStyle name="Followed Hyperlink" xfId="797" builtinId="9" hidden="1"/>
    <cellStyle name="Followed Hyperlink" xfId="799" builtinId="9" hidden="1"/>
    <cellStyle name="Followed Hyperlink" xfId="801" builtinId="9" hidden="1"/>
    <cellStyle name="Followed Hyperlink" xfId="803" builtinId="9" hidden="1"/>
    <cellStyle name="Followed Hyperlink" xfId="805" builtinId="9" hidden="1"/>
    <cellStyle name="Followed Hyperlink" xfId="807" builtinId="9" hidden="1"/>
    <cellStyle name="Followed Hyperlink" xfId="809" builtinId="9" hidden="1"/>
    <cellStyle name="Followed Hyperlink" xfId="811" builtinId="9" hidden="1"/>
    <cellStyle name="Followed Hyperlink" xfId="813" builtinId="9" hidden="1"/>
    <cellStyle name="Followed Hyperlink" xfId="815" builtinId="9" hidden="1"/>
    <cellStyle name="Followed Hyperlink" xfId="817" builtinId="9" hidden="1"/>
    <cellStyle name="Followed Hyperlink" xfId="819" builtinId="9" hidden="1"/>
    <cellStyle name="Followed Hyperlink" xfId="821" builtinId="9" hidden="1"/>
    <cellStyle name="Followed Hyperlink" xfId="823" builtinId="9" hidden="1"/>
    <cellStyle name="Followed Hyperlink" xfId="825" builtinId="9" hidden="1"/>
    <cellStyle name="Followed Hyperlink" xfId="827" builtinId="9" hidden="1"/>
    <cellStyle name="Followed Hyperlink" xfId="829" builtinId="9" hidden="1"/>
    <cellStyle name="Followed Hyperlink" xfId="831" builtinId="9" hidden="1"/>
    <cellStyle name="Followed Hyperlink" xfId="833" builtinId="9" hidden="1"/>
    <cellStyle name="Followed Hyperlink" xfId="835" builtinId="9" hidden="1"/>
    <cellStyle name="Followed Hyperlink" xfId="837" builtinId="9" hidden="1"/>
    <cellStyle name="Followed Hyperlink" xfId="839" builtinId="9" hidden="1"/>
    <cellStyle name="Followed Hyperlink" xfId="841" builtinId="9" hidden="1"/>
    <cellStyle name="Followed Hyperlink" xfId="843" builtinId="9" hidden="1"/>
    <cellStyle name="Followed Hyperlink" xfId="845" builtinId="9" hidden="1"/>
    <cellStyle name="Followed Hyperlink" xfId="847" builtinId="9" hidden="1"/>
    <cellStyle name="Followed Hyperlink" xfId="849" builtinId="9" hidden="1"/>
    <cellStyle name="Followed Hyperlink" xfId="851" builtinId="9" hidden="1"/>
    <cellStyle name="Followed Hyperlink" xfId="853" builtinId="9" hidden="1"/>
    <cellStyle name="Followed Hyperlink" xfId="855" builtinId="9" hidden="1"/>
    <cellStyle name="Followed Hyperlink" xfId="857" builtinId="9" hidden="1"/>
    <cellStyle name="Followed Hyperlink" xfId="859" builtinId="9" hidden="1"/>
    <cellStyle name="Followed Hyperlink" xfId="861" builtinId="9" hidden="1"/>
    <cellStyle name="Followed Hyperlink" xfId="863" builtinId="9" hidden="1"/>
    <cellStyle name="Followed Hyperlink" xfId="865" builtinId="9" hidden="1"/>
    <cellStyle name="Followed Hyperlink" xfId="867" builtinId="9" hidden="1"/>
    <cellStyle name="Followed Hyperlink" xfId="869" builtinId="9" hidden="1"/>
    <cellStyle name="Followed Hyperlink" xfId="871" builtinId="9" hidden="1"/>
    <cellStyle name="Followed Hyperlink" xfId="873" builtinId="9" hidden="1"/>
    <cellStyle name="Followed Hyperlink" xfId="875" builtinId="9" hidden="1"/>
    <cellStyle name="Followed Hyperlink" xfId="877" builtinId="9" hidden="1"/>
    <cellStyle name="Followed Hyperlink" xfId="879" builtinId="9" hidden="1"/>
    <cellStyle name="Followed Hyperlink" xfId="881" builtinId="9" hidden="1"/>
    <cellStyle name="Followed Hyperlink" xfId="883" builtinId="9" hidden="1"/>
    <cellStyle name="Followed Hyperlink" xfId="885" builtinId="9" hidden="1"/>
    <cellStyle name="Followed Hyperlink" xfId="887" builtinId="9" hidden="1"/>
    <cellStyle name="Followed Hyperlink" xfId="889" builtinId="9" hidden="1"/>
    <cellStyle name="Followed Hyperlink" xfId="891" builtinId="9" hidden="1"/>
    <cellStyle name="Followed Hyperlink" xfId="893" builtinId="9" hidden="1"/>
    <cellStyle name="Followed Hyperlink" xfId="895" builtinId="9" hidden="1"/>
    <cellStyle name="Followed Hyperlink" xfId="897" builtinId="9" hidden="1"/>
    <cellStyle name="Followed Hyperlink" xfId="899" builtinId="9" hidden="1"/>
    <cellStyle name="Followed Hyperlink" xfId="901" builtinId="9" hidden="1"/>
    <cellStyle name="Followed Hyperlink" xfId="903" builtinId="9" hidden="1"/>
    <cellStyle name="Followed Hyperlink" xfId="905" builtinId="9" hidden="1"/>
    <cellStyle name="Followed Hyperlink" xfId="907" builtinId="9" hidden="1"/>
    <cellStyle name="Followed Hyperlink" xfId="909" builtinId="9" hidden="1"/>
    <cellStyle name="Followed Hyperlink" xfId="911" builtinId="9" hidden="1"/>
    <cellStyle name="Followed Hyperlink" xfId="913" builtinId="9" hidden="1"/>
    <cellStyle name="Followed Hyperlink" xfId="915" builtinId="9" hidden="1"/>
    <cellStyle name="Followed Hyperlink" xfId="917" builtinId="9" hidden="1"/>
    <cellStyle name="Followed Hyperlink" xfId="919" builtinId="9" hidden="1"/>
    <cellStyle name="Followed Hyperlink" xfId="921" builtinId="9" hidden="1"/>
    <cellStyle name="Followed Hyperlink" xfId="923" builtinId="9" hidden="1"/>
    <cellStyle name="Followed Hyperlink" xfId="925" builtinId="9" hidden="1"/>
    <cellStyle name="Followed Hyperlink" xfId="927" builtinId="9" hidden="1"/>
    <cellStyle name="Followed Hyperlink" xfId="929" builtinId="9" hidden="1"/>
    <cellStyle name="Followed Hyperlink" xfId="931" builtinId="9" hidden="1"/>
    <cellStyle name="Followed Hyperlink" xfId="933" builtinId="9" hidden="1"/>
    <cellStyle name="Followed Hyperlink" xfId="935" builtinId="9" hidden="1"/>
    <cellStyle name="Followed Hyperlink" xfId="937" builtinId="9" hidden="1"/>
    <cellStyle name="Followed Hyperlink" xfId="939" builtinId="9" hidden="1"/>
    <cellStyle name="Followed Hyperlink" xfId="941" builtinId="9" hidden="1"/>
    <cellStyle name="Followed Hyperlink" xfId="943" builtinId="9" hidden="1"/>
    <cellStyle name="Followed Hyperlink" xfId="945" builtinId="9" hidden="1"/>
    <cellStyle name="Followed Hyperlink" xfId="947" builtinId="9" hidden="1"/>
    <cellStyle name="Followed Hyperlink" xfId="949" builtinId="9" hidden="1"/>
    <cellStyle name="Followed Hyperlink" xfId="951" builtinId="9" hidden="1"/>
    <cellStyle name="Followed Hyperlink" xfId="953" builtinId="9" hidden="1"/>
    <cellStyle name="Followed Hyperlink" xfId="955" builtinId="9" hidden="1"/>
    <cellStyle name="Followed Hyperlink" xfId="957" builtinId="9" hidden="1"/>
    <cellStyle name="Followed Hyperlink" xfId="959" builtinId="9" hidden="1"/>
    <cellStyle name="Followed Hyperlink" xfId="961" builtinId="9" hidden="1"/>
    <cellStyle name="Followed Hyperlink" xfId="963" builtinId="9" hidden="1"/>
    <cellStyle name="Followed Hyperlink" xfId="965" builtinId="9" hidden="1"/>
    <cellStyle name="Followed Hyperlink" xfId="967" builtinId="9" hidden="1"/>
    <cellStyle name="Followed Hyperlink" xfId="969" builtinId="9" hidden="1"/>
    <cellStyle name="Followed Hyperlink" xfId="971" builtinId="9" hidden="1"/>
    <cellStyle name="Followed Hyperlink" xfId="973" builtinId="9" hidden="1"/>
    <cellStyle name="Followed Hyperlink" xfId="975" builtinId="9" hidden="1"/>
    <cellStyle name="Followed Hyperlink" xfId="977" builtinId="9" hidden="1"/>
    <cellStyle name="Followed Hyperlink" xfId="979" builtinId="9" hidden="1"/>
    <cellStyle name="Followed Hyperlink" xfId="981" builtinId="9" hidden="1"/>
    <cellStyle name="Followed Hyperlink" xfId="983" builtinId="9" hidden="1"/>
    <cellStyle name="Followed Hyperlink" xfId="985" builtinId="9" hidden="1"/>
    <cellStyle name="Followed Hyperlink" xfId="987" builtinId="9" hidden="1"/>
    <cellStyle name="Followed Hyperlink" xfId="989" builtinId="9" hidden="1"/>
    <cellStyle name="Followed Hyperlink" xfId="991" builtinId="9" hidden="1"/>
    <cellStyle name="Followed Hyperlink" xfId="993" builtinId="9" hidden="1"/>
    <cellStyle name="Followed Hyperlink" xfId="995" builtinId="9" hidden="1"/>
    <cellStyle name="Followed Hyperlink" xfId="997" builtinId="9" hidden="1"/>
    <cellStyle name="Followed Hyperlink" xfId="999" builtinId="9" hidden="1"/>
    <cellStyle name="Followed Hyperlink" xfId="1001" builtinId="9" hidden="1"/>
    <cellStyle name="Followed Hyperlink" xfId="1003" builtinId="9" hidden="1"/>
    <cellStyle name="Followed Hyperlink" xfId="1005" builtinId="9" hidden="1"/>
    <cellStyle name="Followed Hyperlink" xfId="1007" builtinId="9" hidden="1"/>
    <cellStyle name="Followed Hyperlink" xfId="1009" builtinId="9" hidden="1"/>
    <cellStyle name="Followed Hyperlink" xfId="1011" builtinId="9" hidden="1"/>
    <cellStyle name="Followed Hyperlink" xfId="1013" builtinId="9" hidden="1"/>
    <cellStyle name="Followed Hyperlink" xfId="1015" builtinId="9" hidden="1"/>
    <cellStyle name="Followed Hyperlink" xfId="1017" builtinId="9" hidden="1"/>
    <cellStyle name="Followed Hyperlink" xfId="1019" builtinId="9" hidden="1"/>
    <cellStyle name="Followed Hyperlink" xfId="1021" builtinId="9" hidden="1"/>
    <cellStyle name="Followed Hyperlink" xfId="1023" builtinId="9" hidden="1"/>
    <cellStyle name="Followed Hyperlink" xfId="1025" builtinId="9" hidden="1"/>
    <cellStyle name="Followed Hyperlink" xfId="1027" builtinId="9" hidden="1"/>
    <cellStyle name="Followed Hyperlink" xfId="1029" builtinId="9" hidden="1"/>
    <cellStyle name="Followed Hyperlink" xfId="1031" builtinId="9" hidden="1"/>
    <cellStyle name="Followed Hyperlink" xfId="1033" builtinId="9" hidden="1"/>
    <cellStyle name="Followed Hyperlink" xfId="1035" builtinId="9" hidden="1"/>
    <cellStyle name="Followed Hyperlink" xfId="1037" builtinId="9" hidden="1"/>
    <cellStyle name="Followed Hyperlink" xfId="1039" builtinId="9" hidden="1"/>
    <cellStyle name="Followed Hyperlink" xfId="1041" builtinId="9" hidden="1"/>
    <cellStyle name="Followed Hyperlink" xfId="1043" builtinId="9" hidden="1"/>
    <cellStyle name="Followed Hyperlink" xfId="1045" builtinId="9" hidden="1"/>
    <cellStyle name="Followed Hyperlink" xfId="1047" builtinId="9" hidden="1"/>
    <cellStyle name="Followed Hyperlink" xfId="1049" builtinId="9" hidden="1"/>
    <cellStyle name="Followed Hyperlink" xfId="1051" builtinId="9" hidden="1"/>
    <cellStyle name="Followed Hyperlink" xfId="1053" builtinId="9" hidden="1"/>
    <cellStyle name="Followed Hyperlink" xfId="1055" builtinId="9" hidden="1"/>
    <cellStyle name="Followed Hyperlink" xfId="1057" builtinId="9" hidden="1"/>
    <cellStyle name="Followed Hyperlink" xfId="1059" builtinId="9" hidden="1"/>
    <cellStyle name="Followed Hyperlink" xfId="1061" builtinId="9" hidden="1"/>
    <cellStyle name="Followed Hyperlink" xfId="1063" builtinId="9" hidden="1"/>
    <cellStyle name="Followed Hyperlink" xfId="1065" builtinId="9" hidden="1"/>
    <cellStyle name="Followed Hyperlink" xfId="1067" builtinId="9" hidden="1"/>
    <cellStyle name="Followed Hyperlink" xfId="1069" builtinId="9" hidden="1"/>
    <cellStyle name="Followed Hyperlink" xfId="1071" builtinId="9" hidden="1"/>
    <cellStyle name="Followed Hyperlink" xfId="1073" builtinId="9" hidden="1"/>
    <cellStyle name="Followed Hyperlink" xfId="1075" builtinId="9" hidden="1"/>
    <cellStyle name="Followed Hyperlink" xfId="1077" builtinId="9" hidden="1"/>
    <cellStyle name="Followed Hyperlink" xfId="1079" builtinId="9" hidden="1"/>
    <cellStyle name="Followed Hyperlink" xfId="1081" builtinId="9" hidden="1"/>
    <cellStyle name="Followed Hyperlink" xfId="1083" builtinId="9" hidden="1"/>
    <cellStyle name="Followed Hyperlink" xfId="1085" builtinId="9" hidden="1"/>
    <cellStyle name="Followed Hyperlink" xfId="1087" builtinId="9" hidden="1"/>
    <cellStyle name="Followed Hyperlink" xfId="1089" builtinId="9" hidden="1"/>
    <cellStyle name="Followed Hyperlink" xfId="1091" builtinId="9" hidden="1"/>
    <cellStyle name="Followed Hyperlink" xfId="1093" builtinId="9" hidden="1"/>
    <cellStyle name="Followed Hyperlink" xfId="1095" builtinId="9" hidden="1"/>
    <cellStyle name="Followed Hyperlink" xfId="1097" builtinId="9" hidden="1"/>
    <cellStyle name="Followed Hyperlink" xfId="1099" builtinId="9" hidden="1"/>
    <cellStyle name="Followed Hyperlink" xfId="1101" builtinId="9" hidden="1"/>
    <cellStyle name="Followed Hyperlink" xfId="1103" builtinId="9" hidden="1"/>
    <cellStyle name="Followed Hyperlink" xfId="1105" builtinId="9" hidden="1"/>
    <cellStyle name="Followed Hyperlink" xfId="1107" builtinId="9" hidden="1"/>
    <cellStyle name="Followed Hyperlink" xfId="1109" builtinId="9" hidden="1"/>
    <cellStyle name="Followed Hyperlink" xfId="1111" builtinId="9" hidden="1"/>
    <cellStyle name="Followed Hyperlink" xfId="1113" builtinId="9" hidden="1"/>
    <cellStyle name="Followed Hyperlink" xfId="1115" builtinId="9" hidden="1"/>
    <cellStyle name="Followed Hyperlink" xfId="1117" builtinId="9" hidden="1"/>
    <cellStyle name="Followed Hyperlink" xfId="1119" builtinId="9" hidden="1"/>
    <cellStyle name="Followed Hyperlink" xfId="1121" builtinId="9" hidden="1"/>
    <cellStyle name="Followed Hyperlink" xfId="1123" builtinId="9" hidden="1"/>
    <cellStyle name="Followed Hyperlink" xfId="1125" builtinId="9" hidden="1"/>
    <cellStyle name="Followed Hyperlink" xfId="1127" builtinId="9" hidden="1"/>
    <cellStyle name="Followed Hyperlink" xfId="1129" builtinId="9" hidden="1"/>
    <cellStyle name="Followed Hyperlink" xfId="1131" builtinId="9" hidden="1"/>
    <cellStyle name="Followed Hyperlink" xfId="1133" builtinId="9" hidden="1"/>
    <cellStyle name="Followed Hyperlink" xfId="1135" builtinId="9" hidden="1"/>
    <cellStyle name="Followed Hyperlink" xfId="1137" builtinId="9" hidden="1"/>
    <cellStyle name="Followed Hyperlink" xfId="1139" builtinId="9" hidden="1"/>
    <cellStyle name="Followed Hyperlink" xfId="1141" builtinId="9" hidden="1"/>
    <cellStyle name="Followed Hyperlink" xfId="1143" builtinId="9" hidden="1"/>
    <cellStyle name="Followed Hyperlink" xfId="1145" builtinId="9" hidden="1"/>
    <cellStyle name="Followed Hyperlink" xfId="1147" builtinId="9" hidden="1"/>
    <cellStyle name="Followed Hyperlink" xfId="1149" builtinId="9" hidden="1"/>
    <cellStyle name="Followed Hyperlink" xfId="1151" builtinId="9" hidden="1"/>
    <cellStyle name="Followed Hyperlink" xfId="1153" builtinId="9" hidden="1"/>
    <cellStyle name="Followed Hyperlink" xfId="1155" builtinId="9" hidden="1"/>
    <cellStyle name="Followed Hyperlink" xfId="1157" builtinId="9" hidden="1"/>
    <cellStyle name="Followed Hyperlink" xfId="1159" builtinId="9" hidden="1"/>
    <cellStyle name="Followed Hyperlink" xfId="1161" builtinId="9" hidden="1"/>
    <cellStyle name="Followed Hyperlink" xfId="1163" builtinId="9" hidden="1"/>
    <cellStyle name="Followed Hyperlink" xfId="1165" builtinId="9" hidden="1"/>
    <cellStyle name="Followed Hyperlink" xfId="1167" builtinId="9" hidden="1"/>
    <cellStyle name="Followed Hyperlink" xfId="1169" builtinId="9" hidden="1"/>
    <cellStyle name="Followed Hyperlink" xfId="1171" builtinId="9" hidden="1"/>
    <cellStyle name="Followed Hyperlink" xfId="1173" builtinId="9" hidden="1"/>
    <cellStyle name="Followed Hyperlink" xfId="1175" builtinId="9" hidden="1"/>
    <cellStyle name="Followed Hyperlink" xfId="1177" builtinId="9" hidden="1"/>
    <cellStyle name="Followed Hyperlink" xfId="1179" builtinId="9" hidden="1"/>
    <cellStyle name="Followed Hyperlink" xfId="1181" builtinId="9" hidden="1"/>
    <cellStyle name="Followed Hyperlink" xfId="1183" builtinId="9" hidden="1"/>
    <cellStyle name="Followed Hyperlink" xfId="1185" builtinId="9" hidden="1"/>
    <cellStyle name="Followed Hyperlink" xfId="1187" builtinId="9" hidden="1"/>
    <cellStyle name="Followed Hyperlink" xfId="1189" builtinId="9" hidden="1"/>
    <cellStyle name="Followed Hyperlink" xfId="1191" builtinId="9" hidden="1"/>
    <cellStyle name="Followed Hyperlink" xfId="1193" builtinId="9" hidden="1"/>
    <cellStyle name="Followed Hyperlink" xfId="1195" builtinId="9" hidden="1"/>
    <cellStyle name="Followed Hyperlink" xfId="1197" builtinId="9" hidden="1"/>
    <cellStyle name="Followed Hyperlink" xfId="1199" builtinId="9" hidden="1"/>
    <cellStyle name="Followed Hyperlink" xfId="1201" builtinId="9" hidden="1"/>
    <cellStyle name="Followed Hyperlink" xfId="1203" builtinId="9" hidden="1"/>
    <cellStyle name="Followed Hyperlink" xfId="1205" builtinId="9" hidden="1"/>
    <cellStyle name="Followed Hyperlink" xfId="1207" builtinId="9" hidden="1"/>
    <cellStyle name="Followed Hyperlink" xfId="1209" builtinId="9" hidden="1"/>
    <cellStyle name="Followed Hyperlink" xfId="1211" builtinId="9" hidden="1"/>
    <cellStyle name="Followed Hyperlink" xfId="1213" builtinId="9" hidden="1"/>
    <cellStyle name="Followed Hyperlink" xfId="1215" builtinId="9" hidden="1"/>
    <cellStyle name="Followed Hyperlink" xfId="1217" builtinId="9" hidden="1"/>
    <cellStyle name="Followed Hyperlink" xfId="1219" builtinId="9" hidden="1"/>
    <cellStyle name="Followed Hyperlink" xfId="1221" builtinId="9" hidden="1"/>
    <cellStyle name="Followed Hyperlink" xfId="1223" builtinId="9" hidden="1"/>
    <cellStyle name="Followed Hyperlink" xfId="1225" builtinId="9" hidden="1"/>
    <cellStyle name="Followed Hyperlink" xfId="1227" builtinId="9" hidden="1"/>
    <cellStyle name="Followed Hyperlink" xfId="1229" builtinId="9" hidden="1"/>
    <cellStyle name="Followed Hyperlink" xfId="1231" builtinId="9" hidden="1"/>
    <cellStyle name="Followed Hyperlink" xfId="1233" builtinId="9" hidden="1"/>
    <cellStyle name="Followed Hyperlink" xfId="1235" builtinId="9" hidden="1"/>
    <cellStyle name="Followed Hyperlink" xfId="1237" builtinId="9" hidden="1"/>
    <cellStyle name="Followed Hyperlink" xfId="1239" builtinId="9" hidden="1"/>
    <cellStyle name="Followed Hyperlink" xfId="1241" builtinId="9" hidden="1"/>
    <cellStyle name="Followed Hyperlink" xfId="1243" builtinId="9" hidden="1"/>
    <cellStyle name="Followed Hyperlink" xfId="1245" builtinId="9" hidden="1"/>
    <cellStyle name="Followed Hyperlink" xfId="1247" builtinId="9" hidden="1"/>
    <cellStyle name="Followed Hyperlink" xfId="1249" builtinId="9" hidden="1"/>
    <cellStyle name="Followed Hyperlink" xfId="1251" builtinId="9" hidden="1"/>
    <cellStyle name="Followed Hyperlink" xfId="1253" builtinId="9" hidden="1"/>
    <cellStyle name="Followed Hyperlink" xfId="1255" builtinId="9" hidden="1"/>
    <cellStyle name="Followed Hyperlink" xfId="1257" builtinId="9" hidden="1"/>
    <cellStyle name="Followed Hyperlink" xfId="1259" builtinId="9" hidden="1"/>
    <cellStyle name="Followed Hyperlink" xfId="1261" builtinId="9" hidden="1"/>
    <cellStyle name="Followed Hyperlink" xfId="1263" builtinId="9" hidden="1"/>
    <cellStyle name="Followed Hyperlink" xfId="1265" builtinId="9" hidden="1"/>
    <cellStyle name="Followed Hyperlink" xfId="1267" builtinId="9" hidden="1"/>
    <cellStyle name="Followed Hyperlink" xfId="1269" builtinId="9" hidden="1"/>
    <cellStyle name="Followed Hyperlink" xfId="1271" builtinId="9" hidden="1"/>
    <cellStyle name="Followed Hyperlink" xfId="1273" builtinId="9" hidden="1"/>
    <cellStyle name="Followed Hyperlink" xfId="1275" builtinId="9" hidden="1"/>
    <cellStyle name="Followed Hyperlink" xfId="1277" builtinId="9" hidden="1"/>
    <cellStyle name="Followed Hyperlink" xfId="1279" builtinId="9" hidden="1"/>
    <cellStyle name="Followed Hyperlink" xfId="1281" builtinId="9" hidden="1"/>
    <cellStyle name="Followed Hyperlink" xfId="1283" builtinId="9" hidden="1"/>
    <cellStyle name="Followed Hyperlink" xfId="1285" builtinId="9" hidden="1"/>
    <cellStyle name="Followed Hyperlink" xfId="1287" builtinId="9" hidden="1"/>
    <cellStyle name="Followed Hyperlink" xfId="1289" builtinId="9" hidden="1"/>
    <cellStyle name="Followed Hyperlink" xfId="1291" builtinId="9" hidden="1"/>
    <cellStyle name="Followed Hyperlink" xfId="1293" builtinId="9" hidden="1"/>
    <cellStyle name="Followed Hyperlink" xfId="1295" builtinId="9" hidden="1"/>
    <cellStyle name="Followed Hyperlink" xfId="1297" builtinId="9" hidden="1"/>
    <cellStyle name="Followed Hyperlink" xfId="1299" builtinId="9" hidden="1"/>
    <cellStyle name="Followed Hyperlink" xfId="1301" builtinId="9" hidden="1"/>
    <cellStyle name="Followed Hyperlink" xfId="1303" builtinId="9" hidden="1"/>
    <cellStyle name="Followed Hyperlink" xfId="1305" builtinId="9" hidden="1"/>
    <cellStyle name="Followed Hyperlink" xfId="1307" builtinId="9" hidden="1"/>
    <cellStyle name="Followed Hyperlink" xfId="1309" builtinId="9" hidden="1"/>
    <cellStyle name="Followed Hyperlink" xfId="1311" builtinId="9" hidden="1"/>
    <cellStyle name="Followed Hyperlink" xfId="1313" builtinId="9" hidden="1"/>
    <cellStyle name="Followed Hyperlink" xfId="1315" builtinId="9" hidden="1"/>
    <cellStyle name="Followed Hyperlink" xfId="1317" builtinId="9" hidden="1"/>
    <cellStyle name="Followed Hyperlink" xfId="1319" builtinId="9" hidden="1"/>
    <cellStyle name="Followed Hyperlink" xfId="1321" builtinId="9" hidden="1"/>
    <cellStyle name="Followed Hyperlink" xfId="1323" builtinId="9" hidden="1"/>
    <cellStyle name="Followed Hyperlink" xfId="1325" builtinId="9" hidden="1"/>
    <cellStyle name="Followed Hyperlink" xfId="1327" builtinId="9" hidden="1"/>
    <cellStyle name="Followed Hyperlink" xfId="1329" builtinId="9" hidden="1"/>
    <cellStyle name="Followed Hyperlink" xfId="1331" builtinId="9" hidden="1"/>
    <cellStyle name="Followed Hyperlink" xfId="1333" builtinId="9" hidden="1"/>
    <cellStyle name="Followed Hyperlink" xfId="1335" builtinId="9" hidden="1"/>
    <cellStyle name="Followed Hyperlink" xfId="1337" builtinId="9" hidden="1"/>
    <cellStyle name="Followed Hyperlink" xfId="1339" builtinId="9" hidden="1"/>
    <cellStyle name="Followed Hyperlink" xfId="1341" builtinId="9" hidden="1"/>
    <cellStyle name="Followed Hyperlink" xfId="1343" builtinId="9" hidden="1"/>
    <cellStyle name="Followed Hyperlink" xfId="1345" builtinId="9" hidden="1"/>
    <cellStyle name="Followed Hyperlink" xfId="1347" builtinId="9" hidden="1"/>
    <cellStyle name="Followed Hyperlink" xfId="1349" builtinId="9" hidden="1"/>
    <cellStyle name="Followed Hyperlink" xfId="1351" builtinId="9" hidden="1"/>
    <cellStyle name="Followed Hyperlink" xfId="1353" builtinId="9" hidden="1"/>
    <cellStyle name="Followed Hyperlink" xfId="1355" builtinId="9" hidden="1"/>
    <cellStyle name="Followed Hyperlink" xfId="1357" builtinId="9" hidden="1"/>
    <cellStyle name="Followed Hyperlink" xfId="1359" builtinId="9" hidden="1"/>
    <cellStyle name="Followed Hyperlink" xfId="1361" builtinId="9" hidden="1"/>
    <cellStyle name="Followed Hyperlink" xfId="1363" builtinId="9" hidden="1"/>
    <cellStyle name="Followed Hyperlink" xfId="1365" builtinId="9" hidden="1"/>
    <cellStyle name="Followed Hyperlink" xfId="1367" builtinId="9" hidden="1"/>
    <cellStyle name="Followed Hyperlink" xfId="1369" builtinId="9" hidden="1"/>
    <cellStyle name="Followed Hyperlink" xfId="1371" builtinId="9" hidden="1"/>
    <cellStyle name="Followed Hyperlink" xfId="1373" builtinId="9" hidden="1"/>
    <cellStyle name="Followed Hyperlink" xfId="1375" builtinId="9" hidden="1"/>
    <cellStyle name="Followed Hyperlink" xfId="1377" builtinId="9" hidden="1"/>
    <cellStyle name="Followed Hyperlink" xfId="1379" builtinId="9" hidden="1"/>
    <cellStyle name="Followed Hyperlink" xfId="1381" builtinId="9" hidden="1"/>
    <cellStyle name="Followed Hyperlink" xfId="1383" builtinId="9" hidden="1"/>
    <cellStyle name="Followed Hyperlink" xfId="1385" builtinId="9" hidden="1"/>
    <cellStyle name="Followed Hyperlink" xfId="1387" builtinId="9" hidden="1"/>
    <cellStyle name="Followed Hyperlink" xfId="1389" builtinId="9" hidden="1"/>
    <cellStyle name="Followed Hyperlink" xfId="1391" builtinId="9" hidden="1"/>
    <cellStyle name="Followed Hyperlink" xfId="1393" builtinId="9" hidden="1"/>
    <cellStyle name="Followed Hyperlink" xfId="1395" builtinId="9" hidden="1"/>
    <cellStyle name="Followed Hyperlink" xfId="1397" builtinId="9" hidden="1"/>
    <cellStyle name="Followed Hyperlink" xfId="1399" builtinId="9" hidden="1"/>
    <cellStyle name="Followed Hyperlink" xfId="1401" builtinId="9" hidden="1"/>
    <cellStyle name="Followed Hyperlink" xfId="1403" builtinId="9" hidden="1"/>
    <cellStyle name="Followed Hyperlink" xfId="1405" builtinId="9" hidden="1"/>
    <cellStyle name="Followed Hyperlink" xfId="1407" builtinId="9" hidden="1"/>
    <cellStyle name="Followed Hyperlink" xfId="1409" builtinId="9" hidden="1"/>
    <cellStyle name="Followed Hyperlink" xfId="1411" builtinId="9" hidden="1"/>
    <cellStyle name="Followed Hyperlink" xfId="1413" builtinId="9" hidden="1"/>
    <cellStyle name="Followed Hyperlink" xfId="1415" builtinId="9" hidden="1"/>
    <cellStyle name="Followed Hyperlink" xfId="1417" builtinId="9" hidden="1"/>
    <cellStyle name="Followed Hyperlink" xfId="1419" builtinId="9" hidden="1"/>
    <cellStyle name="Followed Hyperlink" xfId="1421" builtinId="9" hidden="1"/>
    <cellStyle name="Followed Hyperlink" xfId="1423" builtinId="9" hidden="1"/>
    <cellStyle name="Followed Hyperlink" xfId="1425" builtinId="9" hidden="1"/>
    <cellStyle name="Followed Hyperlink" xfId="1427" builtinId="9" hidden="1"/>
    <cellStyle name="Followed Hyperlink" xfId="1429" builtinId="9" hidden="1"/>
    <cellStyle name="Followed Hyperlink" xfId="1431" builtinId="9" hidden="1"/>
    <cellStyle name="Followed Hyperlink" xfId="1433" builtinId="9" hidden="1"/>
    <cellStyle name="Followed Hyperlink" xfId="1435" builtinId="9" hidden="1"/>
    <cellStyle name="Followed Hyperlink" xfId="1437" builtinId="9" hidden="1"/>
    <cellStyle name="Followed Hyperlink" xfId="1439" builtinId="9" hidden="1"/>
    <cellStyle name="Followed Hyperlink" xfId="1441" builtinId="9" hidden="1"/>
    <cellStyle name="Followed Hyperlink" xfId="1443" builtinId="9"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4" builtinId="8" hidden="1"/>
    <cellStyle name="Hyperlink" xfId="516" builtinId="8" hidden="1"/>
    <cellStyle name="Hyperlink" xfId="518" builtinId="8" hidden="1"/>
    <cellStyle name="Hyperlink" xfId="520" builtinId="8" hidden="1"/>
    <cellStyle name="Hyperlink" xfId="522" builtinId="8" hidden="1"/>
    <cellStyle name="Hyperlink" xfId="524" builtinId="8" hidden="1"/>
    <cellStyle name="Hyperlink" xfId="526" builtinId="8" hidden="1"/>
    <cellStyle name="Hyperlink" xfId="528" builtinId="8" hidden="1"/>
    <cellStyle name="Hyperlink" xfId="530" builtinId="8" hidden="1"/>
    <cellStyle name="Hyperlink" xfId="532" builtinId="8" hidden="1"/>
    <cellStyle name="Hyperlink" xfId="534" builtinId="8" hidden="1"/>
    <cellStyle name="Hyperlink" xfId="536" builtinId="8" hidden="1"/>
    <cellStyle name="Hyperlink" xfId="538" builtinId="8" hidden="1"/>
    <cellStyle name="Hyperlink" xfId="540" builtinId="8" hidden="1"/>
    <cellStyle name="Hyperlink" xfId="542" builtinId="8" hidden="1"/>
    <cellStyle name="Hyperlink" xfId="544" builtinId="8" hidden="1"/>
    <cellStyle name="Hyperlink" xfId="546" builtinId="8" hidden="1"/>
    <cellStyle name="Hyperlink" xfId="548" builtinId="8" hidden="1"/>
    <cellStyle name="Hyperlink" xfId="550" builtinId="8" hidden="1"/>
    <cellStyle name="Hyperlink" xfId="552" builtinId="8" hidden="1"/>
    <cellStyle name="Hyperlink" xfId="554" builtinId="8" hidden="1"/>
    <cellStyle name="Hyperlink" xfId="556" builtinId="8" hidden="1"/>
    <cellStyle name="Hyperlink" xfId="558" builtinId="8" hidden="1"/>
    <cellStyle name="Hyperlink" xfId="560" builtinId="8" hidden="1"/>
    <cellStyle name="Hyperlink" xfId="562" builtinId="8" hidden="1"/>
    <cellStyle name="Hyperlink" xfId="564" builtinId="8" hidden="1"/>
    <cellStyle name="Hyperlink" xfId="566" builtinId="8" hidden="1"/>
    <cellStyle name="Hyperlink" xfId="568" builtinId="8" hidden="1"/>
    <cellStyle name="Hyperlink" xfId="570" builtinId="8" hidden="1"/>
    <cellStyle name="Hyperlink" xfId="572" builtinId="8" hidden="1"/>
    <cellStyle name="Hyperlink" xfId="574" builtinId="8" hidden="1"/>
    <cellStyle name="Hyperlink" xfId="576" builtinId="8" hidden="1"/>
    <cellStyle name="Hyperlink" xfId="578" builtinId="8" hidden="1"/>
    <cellStyle name="Hyperlink" xfId="580" builtinId="8" hidden="1"/>
    <cellStyle name="Hyperlink" xfId="582" builtinId="8" hidden="1"/>
    <cellStyle name="Hyperlink" xfId="584" builtinId="8" hidden="1"/>
    <cellStyle name="Hyperlink" xfId="586" builtinId="8" hidden="1"/>
    <cellStyle name="Hyperlink" xfId="588" builtinId="8" hidden="1"/>
    <cellStyle name="Hyperlink" xfId="590" builtinId="8" hidden="1"/>
    <cellStyle name="Hyperlink" xfId="592" builtinId="8" hidden="1"/>
    <cellStyle name="Hyperlink" xfId="594" builtinId="8" hidden="1"/>
    <cellStyle name="Hyperlink" xfId="596" builtinId="8" hidden="1"/>
    <cellStyle name="Hyperlink" xfId="598" builtinId="8" hidden="1"/>
    <cellStyle name="Hyperlink" xfId="600" builtinId="8" hidden="1"/>
    <cellStyle name="Hyperlink" xfId="602" builtinId="8" hidden="1"/>
    <cellStyle name="Hyperlink" xfId="604" builtinId="8" hidden="1"/>
    <cellStyle name="Hyperlink" xfId="606" builtinId="8" hidden="1"/>
    <cellStyle name="Hyperlink" xfId="608" builtinId="8" hidden="1"/>
    <cellStyle name="Hyperlink" xfId="610" builtinId="8" hidden="1"/>
    <cellStyle name="Hyperlink" xfId="612" builtinId="8" hidden="1"/>
    <cellStyle name="Hyperlink" xfId="614" builtinId="8" hidden="1"/>
    <cellStyle name="Hyperlink" xfId="616" builtinId="8" hidden="1"/>
    <cellStyle name="Hyperlink" xfId="618" builtinId="8" hidden="1"/>
    <cellStyle name="Hyperlink" xfId="620" builtinId="8" hidden="1"/>
    <cellStyle name="Hyperlink" xfId="622" builtinId="8" hidden="1"/>
    <cellStyle name="Hyperlink" xfId="624" builtinId="8" hidden="1"/>
    <cellStyle name="Hyperlink" xfId="626" builtinId="8" hidden="1"/>
    <cellStyle name="Hyperlink" xfId="628" builtinId="8" hidden="1"/>
    <cellStyle name="Hyperlink" xfId="630" builtinId="8" hidden="1"/>
    <cellStyle name="Hyperlink" xfId="632" builtinId="8" hidden="1"/>
    <cellStyle name="Hyperlink" xfId="634" builtinId="8" hidden="1"/>
    <cellStyle name="Hyperlink" xfId="636" builtinId="8" hidden="1"/>
    <cellStyle name="Hyperlink" xfId="638" builtinId="8" hidden="1"/>
    <cellStyle name="Hyperlink" xfId="640" builtinId="8" hidden="1"/>
    <cellStyle name="Hyperlink" xfId="642" builtinId="8" hidden="1"/>
    <cellStyle name="Hyperlink" xfId="644" builtinId="8" hidden="1"/>
    <cellStyle name="Hyperlink" xfId="646" builtinId="8" hidden="1"/>
    <cellStyle name="Hyperlink" xfId="648" builtinId="8" hidden="1"/>
    <cellStyle name="Hyperlink" xfId="650" builtinId="8" hidden="1"/>
    <cellStyle name="Hyperlink" xfId="652" builtinId="8" hidden="1"/>
    <cellStyle name="Hyperlink" xfId="654" builtinId="8" hidden="1"/>
    <cellStyle name="Hyperlink" xfId="656" builtinId="8" hidden="1"/>
    <cellStyle name="Hyperlink" xfId="658" builtinId="8" hidden="1"/>
    <cellStyle name="Hyperlink" xfId="660" builtinId="8" hidden="1"/>
    <cellStyle name="Hyperlink" xfId="662" builtinId="8" hidden="1"/>
    <cellStyle name="Hyperlink" xfId="664" builtinId="8" hidden="1"/>
    <cellStyle name="Hyperlink" xfId="666" builtinId="8" hidden="1"/>
    <cellStyle name="Hyperlink" xfId="668" builtinId="8" hidden="1"/>
    <cellStyle name="Hyperlink" xfId="670" builtinId="8" hidden="1"/>
    <cellStyle name="Hyperlink" xfId="672" builtinId="8" hidden="1"/>
    <cellStyle name="Hyperlink" xfId="674" builtinId="8" hidden="1"/>
    <cellStyle name="Hyperlink" xfId="676" builtinId="8" hidden="1"/>
    <cellStyle name="Hyperlink" xfId="678" builtinId="8" hidden="1"/>
    <cellStyle name="Hyperlink" xfId="680" builtinId="8" hidden="1"/>
    <cellStyle name="Hyperlink" xfId="682" builtinId="8" hidden="1"/>
    <cellStyle name="Hyperlink" xfId="684" builtinId="8" hidden="1"/>
    <cellStyle name="Hyperlink" xfId="686" builtinId="8" hidden="1"/>
    <cellStyle name="Hyperlink" xfId="688" builtinId="8" hidden="1"/>
    <cellStyle name="Hyperlink" xfId="690" builtinId="8" hidden="1"/>
    <cellStyle name="Hyperlink" xfId="692" builtinId="8" hidden="1"/>
    <cellStyle name="Hyperlink" xfId="694" builtinId="8" hidden="1"/>
    <cellStyle name="Hyperlink" xfId="696" builtinId="8" hidden="1"/>
    <cellStyle name="Hyperlink" xfId="698" builtinId="8" hidden="1"/>
    <cellStyle name="Hyperlink" xfId="700" builtinId="8" hidden="1"/>
    <cellStyle name="Hyperlink" xfId="702" builtinId="8" hidden="1"/>
    <cellStyle name="Hyperlink" xfId="704" builtinId="8" hidden="1"/>
    <cellStyle name="Hyperlink" xfId="706" builtinId="8" hidden="1"/>
    <cellStyle name="Hyperlink" xfId="708" builtinId="8" hidden="1"/>
    <cellStyle name="Hyperlink" xfId="710" builtinId="8" hidden="1"/>
    <cellStyle name="Hyperlink" xfId="712" builtinId="8" hidden="1"/>
    <cellStyle name="Hyperlink" xfId="714" builtinId="8" hidden="1"/>
    <cellStyle name="Hyperlink" xfId="716" builtinId="8" hidden="1"/>
    <cellStyle name="Hyperlink" xfId="718" builtinId="8" hidden="1"/>
    <cellStyle name="Hyperlink" xfId="720" builtinId="8" hidden="1"/>
    <cellStyle name="Hyperlink" xfId="722" builtinId="8" hidden="1"/>
    <cellStyle name="Hyperlink" xfId="724" builtinId="8" hidden="1"/>
    <cellStyle name="Hyperlink" xfId="726" builtinId="8" hidden="1"/>
    <cellStyle name="Hyperlink" xfId="728" builtinId="8" hidden="1"/>
    <cellStyle name="Hyperlink" xfId="730" builtinId="8" hidden="1"/>
    <cellStyle name="Hyperlink" xfId="732" builtinId="8" hidden="1"/>
    <cellStyle name="Hyperlink" xfId="734" builtinId="8" hidden="1"/>
    <cellStyle name="Hyperlink" xfId="736" builtinId="8" hidden="1"/>
    <cellStyle name="Hyperlink" xfId="738" builtinId="8" hidden="1"/>
    <cellStyle name="Hyperlink" xfId="740" builtinId="8" hidden="1"/>
    <cellStyle name="Hyperlink" xfId="742" builtinId="8" hidden="1"/>
    <cellStyle name="Hyperlink" xfId="744" builtinId="8" hidden="1"/>
    <cellStyle name="Hyperlink" xfId="746" builtinId="8" hidden="1"/>
    <cellStyle name="Hyperlink" xfId="748" builtinId="8" hidden="1"/>
    <cellStyle name="Hyperlink" xfId="750" builtinId="8" hidden="1"/>
    <cellStyle name="Hyperlink" xfId="752" builtinId="8" hidden="1"/>
    <cellStyle name="Hyperlink" xfId="754" builtinId="8" hidden="1"/>
    <cellStyle name="Hyperlink" xfId="756" builtinId="8" hidden="1"/>
    <cellStyle name="Hyperlink" xfId="758" builtinId="8" hidden="1"/>
    <cellStyle name="Hyperlink" xfId="760" builtinId="8" hidden="1"/>
    <cellStyle name="Hyperlink" xfId="762" builtinId="8" hidden="1"/>
    <cellStyle name="Hyperlink" xfId="764" builtinId="8" hidden="1"/>
    <cellStyle name="Hyperlink" xfId="766" builtinId="8" hidden="1"/>
    <cellStyle name="Hyperlink" xfId="768" builtinId="8" hidden="1"/>
    <cellStyle name="Hyperlink" xfId="770" builtinId="8" hidden="1"/>
    <cellStyle name="Hyperlink" xfId="772" builtinId="8" hidden="1"/>
    <cellStyle name="Hyperlink" xfId="774" builtinId="8" hidden="1"/>
    <cellStyle name="Hyperlink" xfId="776" builtinId="8" hidden="1"/>
    <cellStyle name="Hyperlink" xfId="778" builtinId="8" hidden="1"/>
    <cellStyle name="Hyperlink" xfId="780" builtinId="8" hidden="1"/>
    <cellStyle name="Hyperlink" xfId="782" builtinId="8" hidden="1"/>
    <cellStyle name="Hyperlink" xfId="784" builtinId="8" hidden="1"/>
    <cellStyle name="Hyperlink" xfId="786" builtinId="8" hidden="1"/>
    <cellStyle name="Hyperlink" xfId="788" builtinId="8" hidden="1"/>
    <cellStyle name="Hyperlink" xfId="790" builtinId="8" hidden="1"/>
    <cellStyle name="Hyperlink" xfId="792" builtinId="8" hidden="1"/>
    <cellStyle name="Hyperlink" xfId="794" builtinId="8" hidden="1"/>
    <cellStyle name="Hyperlink" xfId="796" builtinId="8" hidden="1"/>
    <cellStyle name="Hyperlink" xfId="798" builtinId="8" hidden="1"/>
    <cellStyle name="Hyperlink" xfId="800" builtinId="8" hidden="1"/>
    <cellStyle name="Hyperlink" xfId="802" builtinId="8" hidden="1"/>
    <cellStyle name="Hyperlink" xfId="804" builtinId="8" hidden="1"/>
    <cellStyle name="Hyperlink" xfId="806" builtinId="8" hidden="1"/>
    <cellStyle name="Hyperlink" xfId="808" builtinId="8" hidden="1"/>
    <cellStyle name="Hyperlink" xfId="810" builtinId="8" hidden="1"/>
    <cellStyle name="Hyperlink" xfId="812" builtinId="8" hidden="1"/>
    <cellStyle name="Hyperlink" xfId="814" builtinId="8" hidden="1"/>
    <cellStyle name="Hyperlink" xfId="816" builtinId="8" hidden="1"/>
    <cellStyle name="Hyperlink" xfId="818" builtinId="8" hidden="1"/>
    <cellStyle name="Hyperlink" xfId="820" builtinId="8" hidden="1"/>
    <cellStyle name="Hyperlink" xfId="822" builtinId="8" hidden="1"/>
    <cellStyle name="Hyperlink" xfId="824" builtinId="8" hidden="1"/>
    <cellStyle name="Hyperlink" xfId="826" builtinId="8" hidden="1"/>
    <cellStyle name="Hyperlink" xfId="828" builtinId="8" hidden="1"/>
    <cellStyle name="Hyperlink" xfId="830" builtinId="8" hidden="1"/>
    <cellStyle name="Hyperlink" xfId="832" builtinId="8" hidden="1"/>
    <cellStyle name="Hyperlink" xfId="834" builtinId="8" hidden="1"/>
    <cellStyle name="Hyperlink" xfId="836" builtinId="8" hidden="1"/>
    <cellStyle name="Hyperlink" xfId="838" builtinId="8" hidden="1"/>
    <cellStyle name="Hyperlink" xfId="840" builtinId="8" hidden="1"/>
    <cellStyle name="Hyperlink" xfId="842" builtinId="8" hidden="1"/>
    <cellStyle name="Hyperlink" xfId="844" builtinId="8" hidden="1"/>
    <cellStyle name="Hyperlink" xfId="846" builtinId="8" hidden="1"/>
    <cellStyle name="Hyperlink" xfId="848" builtinId="8" hidden="1"/>
    <cellStyle name="Hyperlink" xfId="850" builtinId="8" hidden="1"/>
    <cellStyle name="Hyperlink" xfId="852" builtinId="8" hidden="1"/>
    <cellStyle name="Hyperlink" xfId="854" builtinId="8" hidden="1"/>
    <cellStyle name="Hyperlink" xfId="856" builtinId="8" hidden="1"/>
    <cellStyle name="Hyperlink" xfId="858" builtinId="8" hidden="1"/>
    <cellStyle name="Hyperlink" xfId="860" builtinId="8" hidden="1"/>
    <cellStyle name="Hyperlink" xfId="862" builtinId="8" hidden="1"/>
    <cellStyle name="Hyperlink" xfId="864" builtinId="8" hidden="1"/>
    <cellStyle name="Hyperlink" xfId="866" builtinId="8" hidden="1"/>
    <cellStyle name="Hyperlink" xfId="868" builtinId="8" hidden="1"/>
    <cellStyle name="Hyperlink" xfId="870" builtinId="8" hidden="1"/>
    <cellStyle name="Hyperlink" xfId="872" builtinId="8" hidden="1"/>
    <cellStyle name="Hyperlink" xfId="874" builtinId="8" hidden="1"/>
    <cellStyle name="Hyperlink" xfId="876" builtinId="8" hidden="1"/>
    <cellStyle name="Hyperlink" xfId="878" builtinId="8" hidden="1"/>
    <cellStyle name="Hyperlink" xfId="880" builtinId="8" hidden="1"/>
    <cellStyle name="Hyperlink" xfId="882" builtinId="8" hidden="1"/>
    <cellStyle name="Hyperlink" xfId="884" builtinId="8" hidden="1"/>
    <cellStyle name="Hyperlink" xfId="886" builtinId="8" hidden="1"/>
    <cellStyle name="Hyperlink" xfId="888" builtinId="8" hidden="1"/>
    <cellStyle name="Hyperlink" xfId="890" builtinId="8" hidden="1"/>
    <cellStyle name="Hyperlink" xfId="892" builtinId="8" hidden="1"/>
    <cellStyle name="Hyperlink" xfId="894" builtinId="8" hidden="1"/>
    <cellStyle name="Hyperlink" xfId="896" builtinId="8" hidden="1"/>
    <cellStyle name="Hyperlink" xfId="898" builtinId="8" hidden="1"/>
    <cellStyle name="Hyperlink" xfId="900" builtinId="8" hidden="1"/>
    <cellStyle name="Hyperlink" xfId="902" builtinId="8" hidden="1"/>
    <cellStyle name="Hyperlink" xfId="904" builtinId="8" hidden="1"/>
    <cellStyle name="Hyperlink" xfId="906" builtinId="8" hidden="1"/>
    <cellStyle name="Hyperlink" xfId="908" builtinId="8" hidden="1"/>
    <cellStyle name="Hyperlink" xfId="910" builtinId="8" hidden="1"/>
    <cellStyle name="Hyperlink" xfId="912" builtinId="8" hidden="1"/>
    <cellStyle name="Hyperlink" xfId="914" builtinId="8" hidden="1"/>
    <cellStyle name="Hyperlink" xfId="916" builtinId="8" hidden="1"/>
    <cellStyle name="Hyperlink" xfId="918" builtinId="8" hidden="1"/>
    <cellStyle name="Hyperlink" xfId="920" builtinId="8" hidden="1"/>
    <cellStyle name="Hyperlink" xfId="922" builtinId="8" hidden="1"/>
    <cellStyle name="Hyperlink" xfId="924" builtinId="8" hidden="1"/>
    <cellStyle name="Hyperlink" xfId="926" builtinId="8" hidden="1"/>
    <cellStyle name="Hyperlink" xfId="928" builtinId="8" hidden="1"/>
    <cellStyle name="Hyperlink" xfId="930" builtinId="8" hidden="1"/>
    <cellStyle name="Hyperlink" xfId="932" builtinId="8" hidden="1"/>
    <cellStyle name="Hyperlink" xfId="934" builtinId="8" hidden="1"/>
    <cellStyle name="Hyperlink" xfId="936" builtinId="8" hidden="1"/>
    <cellStyle name="Hyperlink" xfId="938" builtinId="8" hidden="1"/>
    <cellStyle name="Hyperlink" xfId="940" builtinId="8" hidden="1"/>
    <cellStyle name="Hyperlink" xfId="942" builtinId="8" hidden="1"/>
    <cellStyle name="Hyperlink" xfId="944" builtinId="8" hidden="1"/>
    <cellStyle name="Hyperlink" xfId="946" builtinId="8" hidden="1"/>
    <cellStyle name="Hyperlink" xfId="948" builtinId="8" hidden="1"/>
    <cellStyle name="Hyperlink" xfId="950" builtinId="8" hidden="1"/>
    <cellStyle name="Hyperlink" xfId="952" builtinId="8" hidden="1"/>
    <cellStyle name="Hyperlink" xfId="954" builtinId="8" hidden="1"/>
    <cellStyle name="Hyperlink" xfId="956" builtinId="8" hidden="1"/>
    <cellStyle name="Hyperlink" xfId="958" builtinId="8" hidden="1"/>
    <cellStyle name="Hyperlink" xfId="960" builtinId="8" hidden="1"/>
    <cellStyle name="Hyperlink" xfId="962" builtinId="8" hidden="1"/>
    <cellStyle name="Hyperlink" xfId="964" builtinId="8" hidden="1"/>
    <cellStyle name="Hyperlink" xfId="966" builtinId="8" hidden="1"/>
    <cellStyle name="Hyperlink" xfId="968" builtinId="8" hidden="1"/>
    <cellStyle name="Hyperlink" xfId="970" builtinId="8" hidden="1"/>
    <cellStyle name="Hyperlink" xfId="972" builtinId="8" hidden="1"/>
    <cellStyle name="Hyperlink" xfId="974" builtinId="8" hidden="1"/>
    <cellStyle name="Hyperlink" xfId="976" builtinId="8" hidden="1"/>
    <cellStyle name="Hyperlink" xfId="978" builtinId="8" hidden="1"/>
    <cellStyle name="Hyperlink" xfId="980" builtinId="8" hidden="1"/>
    <cellStyle name="Hyperlink" xfId="982" builtinId="8" hidden="1"/>
    <cellStyle name="Hyperlink" xfId="984" builtinId="8" hidden="1"/>
    <cellStyle name="Hyperlink" xfId="986" builtinId="8" hidden="1"/>
    <cellStyle name="Hyperlink" xfId="988" builtinId="8" hidden="1"/>
    <cellStyle name="Hyperlink" xfId="990" builtinId="8" hidden="1"/>
    <cellStyle name="Hyperlink" xfId="992" builtinId="8" hidden="1"/>
    <cellStyle name="Hyperlink" xfId="994" builtinId="8" hidden="1"/>
    <cellStyle name="Hyperlink" xfId="996" builtinId="8" hidden="1"/>
    <cellStyle name="Hyperlink" xfId="998" builtinId="8" hidden="1"/>
    <cellStyle name="Hyperlink" xfId="1000" builtinId="8" hidden="1"/>
    <cellStyle name="Hyperlink" xfId="1002" builtinId="8" hidden="1"/>
    <cellStyle name="Hyperlink" xfId="1004" builtinId="8" hidden="1"/>
    <cellStyle name="Hyperlink" xfId="1006" builtinId="8" hidden="1"/>
    <cellStyle name="Hyperlink" xfId="1008" builtinId="8" hidden="1"/>
    <cellStyle name="Hyperlink" xfId="1010" builtinId="8" hidden="1"/>
    <cellStyle name="Hyperlink" xfId="1012" builtinId="8" hidden="1"/>
    <cellStyle name="Hyperlink" xfId="1014" builtinId="8" hidden="1"/>
    <cellStyle name="Hyperlink" xfId="1016" builtinId="8" hidden="1"/>
    <cellStyle name="Hyperlink" xfId="1018" builtinId="8" hidden="1"/>
    <cellStyle name="Hyperlink" xfId="1020" builtinId="8" hidden="1"/>
    <cellStyle name="Hyperlink" xfId="1022" builtinId="8" hidden="1"/>
    <cellStyle name="Hyperlink" xfId="1024" builtinId="8" hidden="1"/>
    <cellStyle name="Hyperlink" xfId="1026" builtinId="8" hidden="1"/>
    <cellStyle name="Hyperlink" xfId="1028" builtinId="8" hidden="1"/>
    <cellStyle name="Hyperlink" xfId="1030" builtinId="8" hidden="1"/>
    <cellStyle name="Hyperlink" xfId="1032" builtinId="8" hidden="1"/>
    <cellStyle name="Hyperlink" xfId="1034" builtinId="8" hidden="1"/>
    <cellStyle name="Hyperlink" xfId="1036" builtinId="8" hidden="1"/>
    <cellStyle name="Hyperlink" xfId="1038" builtinId="8" hidden="1"/>
    <cellStyle name="Hyperlink" xfId="1040" builtinId="8" hidden="1"/>
    <cellStyle name="Hyperlink" xfId="1042" builtinId="8" hidden="1"/>
    <cellStyle name="Hyperlink" xfId="1044" builtinId="8" hidden="1"/>
    <cellStyle name="Hyperlink" xfId="1046" builtinId="8" hidden="1"/>
    <cellStyle name="Hyperlink" xfId="1048" builtinId="8" hidden="1"/>
    <cellStyle name="Hyperlink" xfId="1050" builtinId="8" hidden="1"/>
    <cellStyle name="Hyperlink" xfId="1052" builtinId="8" hidden="1"/>
    <cellStyle name="Hyperlink" xfId="1054" builtinId="8" hidden="1"/>
    <cellStyle name="Hyperlink" xfId="1056" builtinId="8" hidden="1"/>
    <cellStyle name="Hyperlink" xfId="1058" builtinId="8" hidden="1"/>
    <cellStyle name="Hyperlink" xfId="1060" builtinId="8" hidden="1"/>
    <cellStyle name="Hyperlink" xfId="1062" builtinId="8" hidden="1"/>
    <cellStyle name="Hyperlink" xfId="1064" builtinId="8" hidden="1"/>
    <cellStyle name="Hyperlink" xfId="1066" builtinId="8" hidden="1"/>
    <cellStyle name="Hyperlink" xfId="1068" builtinId="8" hidden="1"/>
    <cellStyle name="Hyperlink" xfId="1070" builtinId="8" hidden="1"/>
    <cellStyle name="Hyperlink" xfId="1072" builtinId="8" hidden="1"/>
    <cellStyle name="Hyperlink" xfId="1074" builtinId="8" hidden="1"/>
    <cellStyle name="Hyperlink" xfId="1076" builtinId="8" hidden="1"/>
    <cellStyle name="Hyperlink" xfId="1078" builtinId="8" hidden="1"/>
    <cellStyle name="Hyperlink" xfId="1080" builtinId="8" hidden="1"/>
    <cellStyle name="Hyperlink" xfId="1082" builtinId="8" hidden="1"/>
    <cellStyle name="Hyperlink" xfId="1084" builtinId="8" hidden="1"/>
    <cellStyle name="Hyperlink" xfId="1086" builtinId="8" hidden="1"/>
    <cellStyle name="Hyperlink" xfId="1088" builtinId="8" hidden="1"/>
    <cellStyle name="Hyperlink" xfId="1090" builtinId="8" hidden="1"/>
    <cellStyle name="Hyperlink" xfId="1092" builtinId="8" hidden="1"/>
    <cellStyle name="Hyperlink" xfId="1094" builtinId="8" hidden="1"/>
    <cellStyle name="Hyperlink" xfId="1096" builtinId="8" hidden="1"/>
    <cellStyle name="Hyperlink" xfId="1098" builtinId="8" hidden="1"/>
    <cellStyle name="Hyperlink" xfId="1100" builtinId="8" hidden="1"/>
    <cellStyle name="Hyperlink" xfId="1102" builtinId="8" hidden="1"/>
    <cellStyle name="Hyperlink" xfId="1104" builtinId="8" hidden="1"/>
    <cellStyle name="Hyperlink" xfId="1106" builtinId="8" hidden="1"/>
    <cellStyle name="Hyperlink" xfId="1108" builtinId="8" hidden="1"/>
    <cellStyle name="Hyperlink" xfId="1110" builtinId="8" hidden="1"/>
    <cellStyle name="Hyperlink" xfId="1112" builtinId="8" hidden="1"/>
    <cellStyle name="Hyperlink" xfId="1114" builtinId="8" hidden="1"/>
    <cellStyle name="Hyperlink" xfId="1116" builtinId="8" hidden="1"/>
    <cellStyle name="Hyperlink" xfId="1118" builtinId="8" hidden="1"/>
    <cellStyle name="Hyperlink" xfId="1120" builtinId="8" hidden="1"/>
    <cellStyle name="Hyperlink" xfId="1122" builtinId="8" hidden="1"/>
    <cellStyle name="Hyperlink" xfId="1124" builtinId="8" hidden="1"/>
    <cellStyle name="Hyperlink" xfId="1126" builtinId="8" hidden="1"/>
    <cellStyle name="Hyperlink" xfId="1128" builtinId="8" hidden="1"/>
    <cellStyle name="Hyperlink" xfId="1130" builtinId="8" hidden="1"/>
    <cellStyle name="Hyperlink" xfId="1132" builtinId="8" hidden="1"/>
    <cellStyle name="Hyperlink" xfId="1134" builtinId="8" hidden="1"/>
    <cellStyle name="Hyperlink" xfId="1136" builtinId="8" hidden="1"/>
    <cellStyle name="Hyperlink" xfId="1138" builtinId="8" hidden="1"/>
    <cellStyle name="Hyperlink" xfId="1140" builtinId="8" hidden="1"/>
    <cellStyle name="Hyperlink" xfId="1142" builtinId="8" hidden="1"/>
    <cellStyle name="Hyperlink" xfId="1144" builtinId="8" hidden="1"/>
    <cellStyle name="Hyperlink" xfId="1146" builtinId="8" hidden="1"/>
    <cellStyle name="Hyperlink" xfId="1148" builtinId="8" hidden="1"/>
    <cellStyle name="Hyperlink" xfId="1150" builtinId="8" hidden="1"/>
    <cellStyle name="Hyperlink" xfId="1152" builtinId="8" hidden="1"/>
    <cellStyle name="Hyperlink" xfId="1154" builtinId="8" hidden="1"/>
    <cellStyle name="Hyperlink" xfId="1156" builtinId="8" hidden="1"/>
    <cellStyle name="Hyperlink" xfId="1158" builtinId="8" hidden="1"/>
    <cellStyle name="Hyperlink" xfId="1160" builtinId="8" hidden="1"/>
    <cellStyle name="Hyperlink" xfId="1162" builtinId="8" hidden="1"/>
    <cellStyle name="Hyperlink" xfId="1164" builtinId="8" hidden="1"/>
    <cellStyle name="Hyperlink" xfId="1166" builtinId="8" hidden="1"/>
    <cellStyle name="Hyperlink" xfId="1168" builtinId="8" hidden="1"/>
    <cellStyle name="Hyperlink" xfId="1170" builtinId="8" hidden="1"/>
    <cellStyle name="Hyperlink" xfId="1172" builtinId="8" hidden="1"/>
    <cellStyle name="Hyperlink" xfId="1174" builtinId="8" hidden="1"/>
    <cellStyle name="Hyperlink" xfId="1176" builtinId="8" hidden="1"/>
    <cellStyle name="Hyperlink" xfId="1178" builtinId="8" hidden="1"/>
    <cellStyle name="Hyperlink" xfId="1180" builtinId="8" hidden="1"/>
    <cellStyle name="Hyperlink" xfId="1182" builtinId="8" hidden="1"/>
    <cellStyle name="Hyperlink" xfId="1184" builtinId="8" hidden="1"/>
    <cellStyle name="Hyperlink" xfId="1186" builtinId="8" hidden="1"/>
    <cellStyle name="Hyperlink" xfId="1188" builtinId="8" hidden="1"/>
    <cellStyle name="Hyperlink" xfId="1190" builtinId="8" hidden="1"/>
    <cellStyle name="Hyperlink" xfId="1192" builtinId="8" hidden="1"/>
    <cellStyle name="Hyperlink" xfId="1194" builtinId="8" hidden="1"/>
    <cellStyle name="Hyperlink" xfId="1196" builtinId="8" hidden="1"/>
    <cellStyle name="Hyperlink" xfId="1198" builtinId="8" hidden="1"/>
    <cellStyle name="Hyperlink" xfId="1200" builtinId="8" hidden="1"/>
    <cellStyle name="Hyperlink" xfId="1202" builtinId="8" hidden="1"/>
    <cellStyle name="Hyperlink" xfId="1204" builtinId="8" hidden="1"/>
    <cellStyle name="Hyperlink" xfId="1206" builtinId="8" hidden="1"/>
    <cellStyle name="Hyperlink" xfId="1208" builtinId="8" hidden="1"/>
    <cellStyle name="Hyperlink" xfId="1210" builtinId="8" hidden="1"/>
    <cellStyle name="Hyperlink" xfId="1212" builtinId="8" hidden="1"/>
    <cellStyle name="Hyperlink" xfId="1214" builtinId="8" hidden="1"/>
    <cellStyle name="Hyperlink" xfId="1216" builtinId="8" hidden="1"/>
    <cellStyle name="Hyperlink" xfId="1218" builtinId="8" hidden="1"/>
    <cellStyle name="Hyperlink" xfId="1220" builtinId="8" hidden="1"/>
    <cellStyle name="Hyperlink" xfId="1222" builtinId="8" hidden="1"/>
    <cellStyle name="Hyperlink" xfId="1224" builtinId="8" hidden="1"/>
    <cellStyle name="Hyperlink" xfId="1226" builtinId="8" hidden="1"/>
    <cellStyle name="Hyperlink" xfId="1228" builtinId="8" hidden="1"/>
    <cellStyle name="Hyperlink" xfId="1230" builtinId="8" hidden="1"/>
    <cellStyle name="Hyperlink" xfId="1232" builtinId="8" hidden="1"/>
    <cellStyle name="Hyperlink" xfId="1234" builtinId="8" hidden="1"/>
    <cellStyle name="Hyperlink" xfId="1236" builtinId="8" hidden="1"/>
    <cellStyle name="Hyperlink" xfId="1238" builtinId="8" hidden="1"/>
    <cellStyle name="Hyperlink" xfId="1240" builtinId="8" hidden="1"/>
    <cellStyle name="Hyperlink" xfId="1242" builtinId="8" hidden="1"/>
    <cellStyle name="Hyperlink" xfId="1244" builtinId="8" hidden="1"/>
    <cellStyle name="Hyperlink" xfId="1246" builtinId="8" hidden="1"/>
    <cellStyle name="Hyperlink" xfId="1248" builtinId="8" hidden="1"/>
    <cellStyle name="Hyperlink" xfId="1250" builtinId="8" hidden="1"/>
    <cellStyle name="Hyperlink" xfId="1252" builtinId="8" hidden="1"/>
    <cellStyle name="Hyperlink" xfId="1254" builtinId="8" hidden="1"/>
    <cellStyle name="Hyperlink" xfId="1256" builtinId="8" hidden="1"/>
    <cellStyle name="Hyperlink" xfId="1258" builtinId="8" hidden="1"/>
    <cellStyle name="Hyperlink" xfId="1260" builtinId="8" hidden="1"/>
    <cellStyle name="Hyperlink" xfId="1262" builtinId="8" hidden="1"/>
    <cellStyle name="Hyperlink" xfId="1264" builtinId="8" hidden="1"/>
    <cellStyle name="Hyperlink" xfId="1266" builtinId="8" hidden="1"/>
    <cellStyle name="Hyperlink" xfId="1268" builtinId="8" hidden="1"/>
    <cellStyle name="Hyperlink" xfId="1270" builtinId="8" hidden="1"/>
    <cellStyle name="Hyperlink" xfId="1272" builtinId="8" hidden="1"/>
    <cellStyle name="Hyperlink" xfId="1274" builtinId="8" hidden="1"/>
    <cellStyle name="Hyperlink" xfId="1276" builtinId="8" hidden="1"/>
    <cellStyle name="Hyperlink" xfId="1278" builtinId="8" hidden="1"/>
    <cellStyle name="Hyperlink" xfId="1280" builtinId="8" hidden="1"/>
    <cellStyle name="Hyperlink" xfId="1282" builtinId="8" hidden="1"/>
    <cellStyle name="Hyperlink" xfId="1284" builtinId="8" hidden="1"/>
    <cellStyle name="Hyperlink" xfId="1286" builtinId="8" hidden="1"/>
    <cellStyle name="Hyperlink" xfId="1288" builtinId="8" hidden="1"/>
    <cellStyle name="Hyperlink" xfId="1290" builtinId="8" hidden="1"/>
    <cellStyle name="Hyperlink" xfId="1292" builtinId="8" hidden="1"/>
    <cellStyle name="Hyperlink" xfId="1294" builtinId="8" hidden="1"/>
    <cellStyle name="Hyperlink" xfId="1296" builtinId="8" hidden="1"/>
    <cellStyle name="Hyperlink" xfId="1298" builtinId="8" hidden="1"/>
    <cellStyle name="Hyperlink" xfId="1300" builtinId="8" hidden="1"/>
    <cellStyle name="Hyperlink" xfId="1302" builtinId="8" hidden="1"/>
    <cellStyle name="Hyperlink" xfId="1304" builtinId="8" hidden="1"/>
    <cellStyle name="Hyperlink" xfId="1306" builtinId="8" hidden="1"/>
    <cellStyle name="Hyperlink" xfId="1308" builtinId="8" hidden="1"/>
    <cellStyle name="Hyperlink" xfId="1310" builtinId="8" hidden="1"/>
    <cellStyle name="Hyperlink" xfId="1312" builtinId="8" hidden="1"/>
    <cellStyle name="Hyperlink" xfId="1314" builtinId="8" hidden="1"/>
    <cellStyle name="Hyperlink" xfId="1316" builtinId="8" hidden="1"/>
    <cellStyle name="Hyperlink" xfId="1318" builtinId="8" hidden="1"/>
    <cellStyle name="Hyperlink" xfId="1320" builtinId="8" hidden="1"/>
    <cellStyle name="Hyperlink" xfId="1322" builtinId="8" hidden="1"/>
    <cellStyle name="Hyperlink" xfId="1324" builtinId="8" hidden="1"/>
    <cellStyle name="Hyperlink" xfId="1326" builtinId="8" hidden="1"/>
    <cellStyle name="Hyperlink" xfId="1328" builtinId="8" hidden="1"/>
    <cellStyle name="Hyperlink" xfId="1330" builtinId="8" hidden="1"/>
    <cellStyle name="Hyperlink" xfId="1332" builtinId="8" hidden="1"/>
    <cellStyle name="Hyperlink" xfId="1334" builtinId="8" hidden="1"/>
    <cellStyle name="Hyperlink" xfId="1336" builtinId="8" hidden="1"/>
    <cellStyle name="Hyperlink" xfId="1338" builtinId="8" hidden="1"/>
    <cellStyle name="Hyperlink" xfId="1340" builtinId="8" hidden="1"/>
    <cellStyle name="Hyperlink" xfId="1342" builtinId="8" hidden="1"/>
    <cellStyle name="Hyperlink" xfId="1344" builtinId="8" hidden="1"/>
    <cellStyle name="Hyperlink" xfId="1346" builtinId="8" hidden="1"/>
    <cellStyle name="Hyperlink" xfId="1348" builtinId="8" hidden="1"/>
    <cellStyle name="Hyperlink" xfId="1350" builtinId="8" hidden="1"/>
    <cellStyle name="Hyperlink" xfId="1352" builtinId="8" hidden="1"/>
    <cellStyle name="Hyperlink" xfId="1354" builtinId="8" hidden="1"/>
    <cellStyle name="Hyperlink" xfId="1356" builtinId="8" hidden="1"/>
    <cellStyle name="Hyperlink" xfId="1358" builtinId="8" hidden="1"/>
    <cellStyle name="Hyperlink" xfId="1360" builtinId="8" hidden="1"/>
    <cellStyle name="Hyperlink" xfId="1362" builtinId="8" hidden="1"/>
    <cellStyle name="Hyperlink" xfId="1364" builtinId="8" hidden="1"/>
    <cellStyle name="Hyperlink" xfId="1366" builtinId="8" hidden="1"/>
    <cellStyle name="Hyperlink" xfId="1368" builtinId="8" hidden="1"/>
    <cellStyle name="Hyperlink" xfId="1370" builtinId="8" hidden="1"/>
    <cellStyle name="Hyperlink" xfId="1372" builtinId="8" hidden="1"/>
    <cellStyle name="Hyperlink" xfId="1374" builtinId="8" hidden="1"/>
    <cellStyle name="Hyperlink" xfId="1376" builtinId="8" hidden="1"/>
    <cellStyle name="Hyperlink" xfId="1378" builtinId="8" hidden="1"/>
    <cellStyle name="Hyperlink" xfId="1380" builtinId="8" hidden="1"/>
    <cellStyle name="Hyperlink" xfId="1382" builtinId="8" hidden="1"/>
    <cellStyle name="Hyperlink" xfId="1384" builtinId="8" hidden="1"/>
    <cellStyle name="Hyperlink" xfId="1386" builtinId="8" hidden="1"/>
    <cellStyle name="Hyperlink" xfId="1388" builtinId="8" hidden="1"/>
    <cellStyle name="Hyperlink" xfId="1390" builtinId="8" hidden="1"/>
    <cellStyle name="Hyperlink" xfId="1392" builtinId="8" hidden="1"/>
    <cellStyle name="Hyperlink" xfId="1394" builtinId="8" hidden="1"/>
    <cellStyle name="Hyperlink" xfId="1396" builtinId="8" hidden="1"/>
    <cellStyle name="Hyperlink" xfId="1398" builtinId="8" hidden="1"/>
    <cellStyle name="Hyperlink" xfId="1400" builtinId="8" hidden="1"/>
    <cellStyle name="Hyperlink" xfId="1402" builtinId="8" hidden="1"/>
    <cellStyle name="Hyperlink" xfId="1404" builtinId="8" hidden="1"/>
    <cellStyle name="Hyperlink" xfId="1406" builtinId="8" hidden="1"/>
    <cellStyle name="Hyperlink" xfId="1408" builtinId="8" hidden="1"/>
    <cellStyle name="Hyperlink" xfId="1410" builtinId="8" hidden="1"/>
    <cellStyle name="Hyperlink" xfId="1412" builtinId="8" hidden="1"/>
    <cellStyle name="Hyperlink" xfId="1414" builtinId="8" hidden="1"/>
    <cellStyle name="Hyperlink" xfId="1416" builtinId="8" hidden="1"/>
    <cellStyle name="Hyperlink" xfId="1418" builtinId="8" hidden="1"/>
    <cellStyle name="Hyperlink" xfId="1420" builtinId="8" hidden="1"/>
    <cellStyle name="Hyperlink" xfId="1422" builtinId="8" hidden="1"/>
    <cellStyle name="Hyperlink" xfId="1424" builtinId="8" hidden="1"/>
    <cellStyle name="Hyperlink" xfId="1426" builtinId="8" hidden="1"/>
    <cellStyle name="Hyperlink" xfId="1428" builtinId="8" hidden="1"/>
    <cellStyle name="Hyperlink" xfId="1430" builtinId="8" hidden="1"/>
    <cellStyle name="Hyperlink" xfId="1432" builtinId="8" hidden="1"/>
    <cellStyle name="Hyperlink" xfId="1434" builtinId="8" hidden="1"/>
    <cellStyle name="Hyperlink" xfId="1436" builtinId="8" hidden="1"/>
    <cellStyle name="Hyperlink" xfId="1438" builtinId="8" hidden="1"/>
    <cellStyle name="Hyperlink" xfId="1440" builtinId="8" hidden="1"/>
    <cellStyle name="Hyperlink" xfId="1442" builtinId="8" hidden="1"/>
    <cellStyle name="Normal" xfId="0" builtinId="0"/>
    <cellStyle name="Normal 2" xfId="1"/>
    <cellStyle name="Normal 2 2" xfId="2"/>
    <cellStyle name="Normal 3" xfId="3"/>
    <cellStyle name="Normal 3 2" xfId="4"/>
    <cellStyle name="Normal 4" xfId="5"/>
    <cellStyle name="Normal 4 2" xfId="6"/>
    <cellStyle name="Normal_3.3" xfId="513"/>
    <cellStyle name="Normal_Sheet1 2" xfId="7"/>
    <cellStyle name="Standard 2" xfId="8"/>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30" Type="http://schemas.openxmlformats.org/officeDocument/2006/relationships/worksheet" Target="worksheets/sheet30.xml"/><Relationship Id="rId31" Type="http://schemas.openxmlformats.org/officeDocument/2006/relationships/worksheet" Target="worksheets/sheet31.xml"/><Relationship Id="rId32" Type="http://schemas.openxmlformats.org/officeDocument/2006/relationships/worksheet" Target="worksheets/sheet32.xml"/><Relationship Id="rId9" Type="http://schemas.openxmlformats.org/officeDocument/2006/relationships/worksheet" Target="worksheets/sheet9.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33" Type="http://schemas.openxmlformats.org/officeDocument/2006/relationships/worksheet" Target="worksheets/sheet33.xml"/><Relationship Id="rId34" Type="http://schemas.openxmlformats.org/officeDocument/2006/relationships/worksheet" Target="worksheets/sheet34.xml"/><Relationship Id="rId35" Type="http://schemas.openxmlformats.org/officeDocument/2006/relationships/theme" Target="theme/theme1.xml"/><Relationship Id="rId36" Type="http://schemas.openxmlformats.org/officeDocument/2006/relationships/styles" Target="styles.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37" Type="http://schemas.openxmlformats.org/officeDocument/2006/relationships/sharedStrings" Target="sharedStrings.xml"/><Relationship Id="rId38" Type="http://schemas.openxmlformats.org/officeDocument/2006/relationships/calcChain" Target="calcChain.xml"/><Relationship Id="rId39" Type="http://schemas.openxmlformats.org/officeDocument/2006/relationships/revisionHeaders" Target="revisions/revisionHeaders.xml"/><Relationship Id="rId40" Type="http://schemas.openxmlformats.org/officeDocument/2006/relationships/usernames" Target="revisions/userNam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22086</xdr:colOff>
      <xdr:row>47</xdr:row>
      <xdr:rowOff>174286</xdr:rowOff>
    </xdr:from>
    <xdr:to>
      <xdr:col>3</xdr:col>
      <xdr:colOff>11043</xdr:colOff>
      <xdr:row>47</xdr:row>
      <xdr:rowOff>887796</xdr:rowOff>
    </xdr:to>
    <xdr:pic>
      <xdr:nvPicPr>
        <xdr:cNvPr id="2" name="Picture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53564" y="25585329"/>
          <a:ext cx="2418522" cy="109451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922649</xdr:colOff>
      <xdr:row>7</xdr:row>
      <xdr:rowOff>119402</xdr:rowOff>
    </xdr:from>
    <xdr:to>
      <xdr:col>2</xdr:col>
      <xdr:colOff>1660769</xdr:colOff>
      <xdr:row>7</xdr:row>
      <xdr:rowOff>282222</xdr:rowOff>
    </xdr:to>
    <xdr:sp macro="" textlink="">
      <xdr:nvSpPr>
        <xdr:cNvPr id="2" name="Rectangle 1"/>
        <xdr:cNvSpPr/>
      </xdr:nvSpPr>
      <xdr:spPr>
        <a:xfrm>
          <a:off x="4265897" y="6208889"/>
          <a:ext cx="738120" cy="162820"/>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923085</xdr:colOff>
      <xdr:row>7</xdr:row>
      <xdr:rowOff>304367</xdr:rowOff>
    </xdr:from>
    <xdr:to>
      <xdr:col>2</xdr:col>
      <xdr:colOff>1661205</xdr:colOff>
      <xdr:row>7</xdr:row>
      <xdr:rowOff>467187</xdr:rowOff>
    </xdr:to>
    <xdr:sp macro="" textlink="">
      <xdr:nvSpPr>
        <xdr:cNvPr id="3" name="Rectangle 2"/>
        <xdr:cNvSpPr/>
      </xdr:nvSpPr>
      <xdr:spPr>
        <a:xfrm>
          <a:off x="4266333" y="6393854"/>
          <a:ext cx="738120" cy="162820"/>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934373</xdr:colOff>
      <xdr:row>7</xdr:row>
      <xdr:rowOff>489332</xdr:rowOff>
    </xdr:from>
    <xdr:to>
      <xdr:col>2</xdr:col>
      <xdr:colOff>1672493</xdr:colOff>
      <xdr:row>7</xdr:row>
      <xdr:rowOff>652152</xdr:rowOff>
    </xdr:to>
    <xdr:sp macro="" textlink="">
      <xdr:nvSpPr>
        <xdr:cNvPr id="4" name="Rectangle 3"/>
        <xdr:cNvSpPr/>
      </xdr:nvSpPr>
      <xdr:spPr>
        <a:xfrm>
          <a:off x="4277621" y="6578819"/>
          <a:ext cx="738120" cy="162820"/>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2651760</xdr:colOff>
      <xdr:row>6</xdr:row>
      <xdr:rowOff>0</xdr:rowOff>
    </xdr:from>
    <xdr:to>
      <xdr:col>3</xdr:col>
      <xdr:colOff>10160</xdr:colOff>
      <xdr:row>7</xdr:row>
      <xdr:rowOff>0</xdr:rowOff>
    </xdr:to>
    <xdr:sp macro="" textlink="">
      <xdr:nvSpPr>
        <xdr:cNvPr id="9" name="TextBox 8"/>
        <xdr:cNvSpPr txBox="1"/>
      </xdr:nvSpPr>
      <xdr:spPr>
        <a:xfrm>
          <a:off x="6055360" y="8493760"/>
          <a:ext cx="1452880" cy="2336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School</a:t>
          </a:r>
          <a:r>
            <a:rPr lang="en-US" sz="1100" baseline="0"/>
            <a:t> year (grade)</a:t>
          </a:r>
          <a:r>
            <a:rPr lang="en-US" sz="1100"/>
            <a:t>:</a:t>
          </a:r>
          <a:r>
            <a:rPr lang="en-US" sz="1100" baseline="0"/>
            <a:t> __________</a:t>
          </a:r>
          <a:endParaRPr lang="en-US" sz="1100"/>
        </a:p>
        <a:p>
          <a:r>
            <a:rPr lang="en-US" sz="1100"/>
            <a:t>Dropdown {0-10}</a:t>
          </a:r>
        </a:p>
      </xdr:txBody>
    </xdr:sp>
    <xdr:clientData/>
  </xdr:twoCellAnchor>
  <xdr:twoCellAnchor>
    <xdr:from>
      <xdr:col>2</xdr:col>
      <xdr:colOff>2651760</xdr:colOff>
      <xdr:row>8</xdr:row>
      <xdr:rowOff>0</xdr:rowOff>
    </xdr:from>
    <xdr:to>
      <xdr:col>3</xdr:col>
      <xdr:colOff>10160</xdr:colOff>
      <xdr:row>9</xdr:row>
      <xdr:rowOff>0</xdr:rowOff>
    </xdr:to>
    <xdr:sp macro="" textlink="">
      <xdr:nvSpPr>
        <xdr:cNvPr id="10" name="TextBox 9"/>
        <xdr:cNvSpPr txBox="1"/>
      </xdr:nvSpPr>
      <xdr:spPr>
        <a:xfrm>
          <a:off x="6055360" y="13147040"/>
          <a:ext cx="1452880" cy="2336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Grade:</a:t>
          </a:r>
          <a:r>
            <a:rPr lang="en-US" sz="1100" baseline="0"/>
            <a:t> __________</a:t>
          </a:r>
          <a:endParaRPr lang="en-US" sz="1100"/>
        </a:p>
        <a:p>
          <a:r>
            <a:rPr lang="en-US" sz="1100"/>
            <a:t>Dropdown {0-10}</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2443480</xdr:colOff>
      <xdr:row>19</xdr:row>
      <xdr:rowOff>0</xdr:rowOff>
    </xdr:from>
    <xdr:to>
      <xdr:col>2</xdr:col>
      <xdr:colOff>2453640</xdr:colOff>
      <xdr:row>24</xdr:row>
      <xdr:rowOff>10160</xdr:rowOff>
    </xdr:to>
    <xdr:cxnSp macro="">
      <xdr:nvCxnSpPr>
        <xdr:cNvPr id="3" name="Straight Connector 2"/>
        <xdr:cNvCxnSpPr/>
      </xdr:nvCxnSpPr>
      <xdr:spPr>
        <a:xfrm flipH="1">
          <a:off x="5377180" y="14770100"/>
          <a:ext cx="10160" cy="924560"/>
        </a:xfrm>
        <a:prstGeom prst="line">
          <a:avLst/>
        </a:prstGeom>
        <a:ln w="3175">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2</xdr:col>
      <xdr:colOff>2773680</xdr:colOff>
      <xdr:row>19</xdr:row>
      <xdr:rowOff>10160</xdr:rowOff>
    </xdr:from>
    <xdr:to>
      <xdr:col>2</xdr:col>
      <xdr:colOff>2781300</xdr:colOff>
      <xdr:row>24</xdr:row>
      <xdr:rowOff>12700</xdr:rowOff>
    </xdr:to>
    <xdr:cxnSp macro="">
      <xdr:nvCxnSpPr>
        <xdr:cNvPr id="4" name="Straight Connector 3"/>
        <xdr:cNvCxnSpPr/>
      </xdr:nvCxnSpPr>
      <xdr:spPr>
        <a:xfrm>
          <a:off x="5707380" y="14780260"/>
          <a:ext cx="7620" cy="916940"/>
        </a:xfrm>
        <a:prstGeom prst="line">
          <a:avLst/>
        </a:prstGeom>
        <a:ln w="3175">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2</xdr:col>
      <xdr:colOff>3070860</xdr:colOff>
      <xdr:row>19</xdr:row>
      <xdr:rowOff>20320</xdr:rowOff>
    </xdr:from>
    <xdr:to>
      <xdr:col>2</xdr:col>
      <xdr:colOff>3070860</xdr:colOff>
      <xdr:row>24</xdr:row>
      <xdr:rowOff>10160</xdr:rowOff>
    </xdr:to>
    <xdr:cxnSp macro="">
      <xdr:nvCxnSpPr>
        <xdr:cNvPr id="5" name="Straight Connector 4"/>
        <xdr:cNvCxnSpPr/>
      </xdr:nvCxnSpPr>
      <xdr:spPr>
        <a:xfrm>
          <a:off x="6004560" y="14790420"/>
          <a:ext cx="0" cy="904240"/>
        </a:xfrm>
        <a:prstGeom prst="line">
          <a:avLst/>
        </a:prstGeom>
        <a:ln w="3175">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2</xdr:col>
      <xdr:colOff>883920</xdr:colOff>
      <xdr:row>83</xdr:row>
      <xdr:rowOff>111760</xdr:rowOff>
    </xdr:from>
    <xdr:to>
      <xdr:col>2</xdr:col>
      <xdr:colOff>1899920</xdr:colOff>
      <xdr:row>83</xdr:row>
      <xdr:rowOff>284480</xdr:rowOff>
    </xdr:to>
    <xdr:sp macro="" textlink="">
      <xdr:nvSpPr>
        <xdr:cNvPr id="15" name="Rectangle 14"/>
        <xdr:cNvSpPr/>
      </xdr:nvSpPr>
      <xdr:spPr>
        <a:xfrm>
          <a:off x="3820160" y="64942720"/>
          <a:ext cx="1016000" cy="172720"/>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288636</xdr:colOff>
      <xdr:row>5</xdr:row>
      <xdr:rowOff>11546</xdr:rowOff>
    </xdr:from>
    <xdr:to>
      <xdr:col>3</xdr:col>
      <xdr:colOff>300181</xdr:colOff>
      <xdr:row>19</xdr:row>
      <xdr:rowOff>23091</xdr:rowOff>
    </xdr:to>
    <xdr:cxnSp macro="">
      <xdr:nvCxnSpPr>
        <xdr:cNvPr id="3" name="Straight Connector 2"/>
        <xdr:cNvCxnSpPr/>
      </xdr:nvCxnSpPr>
      <xdr:spPr>
        <a:xfrm>
          <a:off x="6407727" y="2078182"/>
          <a:ext cx="11545" cy="3175000"/>
        </a:xfrm>
        <a:prstGeom prst="line">
          <a:avLst/>
        </a:prstGeom>
        <a:ln w="3175">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3</xdr:col>
      <xdr:colOff>593435</xdr:colOff>
      <xdr:row>5</xdr:row>
      <xdr:rowOff>0</xdr:rowOff>
    </xdr:from>
    <xdr:to>
      <xdr:col>3</xdr:col>
      <xdr:colOff>604980</xdr:colOff>
      <xdr:row>19</xdr:row>
      <xdr:rowOff>4619</xdr:rowOff>
    </xdr:to>
    <xdr:cxnSp macro="">
      <xdr:nvCxnSpPr>
        <xdr:cNvPr id="5" name="Straight Connector 4"/>
        <xdr:cNvCxnSpPr/>
      </xdr:nvCxnSpPr>
      <xdr:spPr>
        <a:xfrm>
          <a:off x="6712526" y="2059710"/>
          <a:ext cx="11545" cy="3175000"/>
        </a:xfrm>
        <a:prstGeom prst="line">
          <a:avLst/>
        </a:prstGeom>
        <a:ln w="3175">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2</xdr:col>
      <xdr:colOff>1327727</xdr:colOff>
      <xdr:row>19</xdr:row>
      <xdr:rowOff>57728</xdr:rowOff>
    </xdr:from>
    <xdr:to>
      <xdr:col>2</xdr:col>
      <xdr:colOff>2286000</xdr:colOff>
      <xdr:row>19</xdr:row>
      <xdr:rowOff>254001</xdr:rowOff>
    </xdr:to>
    <xdr:sp macro="" textlink="">
      <xdr:nvSpPr>
        <xdr:cNvPr id="6" name="Rectangle 5"/>
        <xdr:cNvSpPr/>
      </xdr:nvSpPr>
      <xdr:spPr>
        <a:xfrm>
          <a:off x="3602182" y="5287819"/>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1330036</xdr:colOff>
      <xdr:row>19</xdr:row>
      <xdr:rowOff>302492</xdr:rowOff>
    </xdr:from>
    <xdr:to>
      <xdr:col>2</xdr:col>
      <xdr:colOff>2288309</xdr:colOff>
      <xdr:row>19</xdr:row>
      <xdr:rowOff>498765</xdr:rowOff>
    </xdr:to>
    <xdr:sp macro="" textlink="">
      <xdr:nvSpPr>
        <xdr:cNvPr id="7" name="Rectangle 6"/>
        <xdr:cNvSpPr/>
      </xdr:nvSpPr>
      <xdr:spPr>
        <a:xfrm>
          <a:off x="3604491" y="5532583"/>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1343890</xdr:colOff>
      <xdr:row>20</xdr:row>
      <xdr:rowOff>143165</xdr:rowOff>
    </xdr:from>
    <xdr:to>
      <xdr:col>2</xdr:col>
      <xdr:colOff>2302163</xdr:colOff>
      <xdr:row>20</xdr:row>
      <xdr:rowOff>339438</xdr:rowOff>
    </xdr:to>
    <xdr:sp macro="" textlink="">
      <xdr:nvSpPr>
        <xdr:cNvPr id="8" name="Rectangle 7"/>
        <xdr:cNvSpPr/>
      </xdr:nvSpPr>
      <xdr:spPr>
        <a:xfrm>
          <a:off x="3618345" y="5915892"/>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1334654</xdr:colOff>
      <xdr:row>20</xdr:row>
      <xdr:rowOff>387928</xdr:rowOff>
    </xdr:from>
    <xdr:to>
      <xdr:col>2</xdr:col>
      <xdr:colOff>2292927</xdr:colOff>
      <xdr:row>20</xdr:row>
      <xdr:rowOff>584201</xdr:rowOff>
    </xdr:to>
    <xdr:sp macro="" textlink="">
      <xdr:nvSpPr>
        <xdr:cNvPr id="9" name="Rectangle 8"/>
        <xdr:cNvSpPr/>
      </xdr:nvSpPr>
      <xdr:spPr>
        <a:xfrm>
          <a:off x="3609109" y="6160655"/>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1327727</xdr:colOff>
      <xdr:row>15</xdr:row>
      <xdr:rowOff>57728</xdr:rowOff>
    </xdr:from>
    <xdr:to>
      <xdr:col>2</xdr:col>
      <xdr:colOff>2286000</xdr:colOff>
      <xdr:row>15</xdr:row>
      <xdr:rowOff>254001</xdr:rowOff>
    </xdr:to>
    <xdr:sp macro="" textlink="">
      <xdr:nvSpPr>
        <xdr:cNvPr id="4" name="Rectangle 3"/>
        <xdr:cNvSpPr/>
      </xdr:nvSpPr>
      <xdr:spPr>
        <a:xfrm>
          <a:off x="3601027" y="5366328"/>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1330036</xdr:colOff>
      <xdr:row>15</xdr:row>
      <xdr:rowOff>302492</xdr:rowOff>
    </xdr:from>
    <xdr:to>
      <xdr:col>2</xdr:col>
      <xdr:colOff>2288309</xdr:colOff>
      <xdr:row>15</xdr:row>
      <xdr:rowOff>498765</xdr:rowOff>
    </xdr:to>
    <xdr:sp macro="" textlink="">
      <xdr:nvSpPr>
        <xdr:cNvPr id="5" name="Rectangle 4"/>
        <xdr:cNvSpPr/>
      </xdr:nvSpPr>
      <xdr:spPr>
        <a:xfrm>
          <a:off x="3603336" y="5611092"/>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1483706</xdr:colOff>
      <xdr:row>16</xdr:row>
      <xdr:rowOff>119863</xdr:rowOff>
    </xdr:from>
    <xdr:to>
      <xdr:col>2</xdr:col>
      <xdr:colOff>2441979</xdr:colOff>
      <xdr:row>16</xdr:row>
      <xdr:rowOff>316136</xdr:rowOff>
    </xdr:to>
    <xdr:sp macro="" textlink="">
      <xdr:nvSpPr>
        <xdr:cNvPr id="6" name="Rectangle 5"/>
        <xdr:cNvSpPr/>
      </xdr:nvSpPr>
      <xdr:spPr>
        <a:xfrm>
          <a:off x="5491779" y="8613716"/>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1474470</xdr:colOff>
      <xdr:row>16</xdr:row>
      <xdr:rowOff>352974</xdr:rowOff>
    </xdr:from>
    <xdr:to>
      <xdr:col>2</xdr:col>
      <xdr:colOff>2432743</xdr:colOff>
      <xdr:row>16</xdr:row>
      <xdr:rowOff>549247</xdr:rowOff>
    </xdr:to>
    <xdr:sp macro="" textlink="">
      <xdr:nvSpPr>
        <xdr:cNvPr id="7" name="Rectangle 6"/>
        <xdr:cNvSpPr/>
      </xdr:nvSpPr>
      <xdr:spPr>
        <a:xfrm>
          <a:off x="5482543" y="8846827"/>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1327727</xdr:colOff>
      <xdr:row>15</xdr:row>
      <xdr:rowOff>57728</xdr:rowOff>
    </xdr:from>
    <xdr:to>
      <xdr:col>2</xdr:col>
      <xdr:colOff>2286000</xdr:colOff>
      <xdr:row>15</xdr:row>
      <xdr:rowOff>254001</xdr:rowOff>
    </xdr:to>
    <xdr:sp macro="" textlink="">
      <xdr:nvSpPr>
        <xdr:cNvPr id="44" name="Rectangle 43"/>
        <xdr:cNvSpPr/>
      </xdr:nvSpPr>
      <xdr:spPr>
        <a:xfrm>
          <a:off x="5335800" y="94503783"/>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1330036</xdr:colOff>
      <xdr:row>15</xdr:row>
      <xdr:rowOff>302492</xdr:rowOff>
    </xdr:from>
    <xdr:to>
      <xdr:col>2</xdr:col>
      <xdr:colOff>2288309</xdr:colOff>
      <xdr:row>15</xdr:row>
      <xdr:rowOff>498765</xdr:rowOff>
    </xdr:to>
    <xdr:sp macro="" textlink="">
      <xdr:nvSpPr>
        <xdr:cNvPr id="45" name="Rectangle 44"/>
        <xdr:cNvSpPr/>
      </xdr:nvSpPr>
      <xdr:spPr>
        <a:xfrm>
          <a:off x="5338109" y="94748547"/>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1483706</xdr:colOff>
      <xdr:row>16</xdr:row>
      <xdr:rowOff>119863</xdr:rowOff>
    </xdr:from>
    <xdr:to>
      <xdr:col>2</xdr:col>
      <xdr:colOff>2441979</xdr:colOff>
      <xdr:row>16</xdr:row>
      <xdr:rowOff>316136</xdr:rowOff>
    </xdr:to>
    <xdr:sp macro="" textlink="">
      <xdr:nvSpPr>
        <xdr:cNvPr id="46" name="Rectangle 45"/>
        <xdr:cNvSpPr/>
      </xdr:nvSpPr>
      <xdr:spPr>
        <a:xfrm>
          <a:off x="5491779" y="95136835"/>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1474470</xdr:colOff>
      <xdr:row>16</xdr:row>
      <xdr:rowOff>352974</xdr:rowOff>
    </xdr:from>
    <xdr:to>
      <xdr:col>2</xdr:col>
      <xdr:colOff>2432743</xdr:colOff>
      <xdr:row>16</xdr:row>
      <xdr:rowOff>549247</xdr:rowOff>
    </xdr:to>
    <xdr:sp macro="" textlink="">
      <xdr:nvSpPr>
        <xdr:cNvPr id="47" name="Rectangle 46"/>
        <xdr:cNvSpPr/>
      </xdr:nvSpPr>
      <xdr:spPr>
        <a:xfrm>
          <a:off x="5482543" y="95369946"/>
          <a:ext cx="958273" cy="196273"/>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939800</xdr:colOff>
      <xdr:row>21</xdr:row>
      <xdr:rowOff>38100</xdr:rowOff>
    </xdr:from>
    <xdr:to>
      <xdr:col>2</xdr:col>
      <xdr:colOff>2184400</xdr:colOff>
      <xdr:row>21</xdr:row>
      <xdr:rowOff>203200</xdr:rowOff>
    </xdr:to>
    <xdr:sp macro="" textlink="">
      <xdr:nvSpPr>
        <xdr:cNvPr id="4" name="Rectangle 3"/>
        <xdr:cNvSpPr/>
      </xdr:nvSpPr>
      <xdr:spPr>
        <a:xfrm>
          <a:off x="4305300" y="22212300"/>
          <a:ext cx="1244600" cy="165100"/>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1030111</xdr:colOff>
      <xdr:row>8</xdr:row>
      <xdr:rowOff>112888</xdr:rowOff>
    </xdr:from>
    <xdr:to>
      <xdr:col>2</xdr:col>
      <xdr:colOff>2300111</xdr:colOff>
      <xdr:row>8</xdr:row>
      <xdr:rowOff>324556</xdr:rowOff>
    </xdr:to>
    <xdr:sp macro="" textlink="">
      <xdr:nvSpPr>
        <xdr:cNvPr id="2" name="Rectangle 1"/>
        <xdr:cNvSpPr/>
      </xdr:nvSpPr>
      <xdr:spPr>
        <a:xfrm>
          <a:off x="3852333" y="4487332"/>
          <a:ext cx="1270000" cy="211668"/>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818444</xdr:colOff>
      <xdr:row>21</xdr:row>
      <xdr:rowOff>70554</xdr:rowOff>
    </xdr:from>
    <xdr:to>
      <xdr:col>2</xdr:col>
      <xdr:colOff>2088444</xdr:colOff>
      <xdr:row>21</xdr:row>
      <xdr:rowOff>256822</xdr:rowOff>
    </xdr:to>
    <xdr:sp macro="" textlink="">
      <xdr:nvSpPr>
        <xdr:cNvPr id="8" name="Rectangle 7"/>
        <xdr:cNvSpPr/>
      </xdr:nvSpPr>
      <xdr:spPr>
        <a:xfrm>
          <a:off x="4205111" y="19967221"/>
          <a:ext cx="1270000" cy="186268"/>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959556</xdr:colOff>
      <xdr:row>27</xdr:row>
      <xdr:rowOff>56444</xdr:rowOff>
    </xdr:from>
    <xdr:to>
      <xdr:col>2</xdr:col>
      <xdr:colOff>2229556</xdr:colOff>
      <xdr:row>27</xdr:row>
      <xdr:rowOff>268111</xdr:rowOff>
    </xdr:to>
    <xdr:sp macro="" textlink="">
      <xdr:nvSpPr>
        <xdr:cNvPr id="14" name="Rectangle 13"/>
        <xdr:cNvSpPr/>
      </xdr:nvSpPr>
      <xdr:spPr>
        <a:xfrm>
          <a:off x="4346223" y="26825222"/>
          <a:ext cx="1270000" cy="211667"/>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l"/>
          <a:endParaRPr lang="en-US" sz="1100"/>
        </a:p>
      </xdr:txBody>
    </xdr:sp>
    <xdr:clientData/>
  </xdr:twoCellAnchor>
  <xdr:twoCellAnchor>
    <xdr:from>
      <xdr:col>2</xdr:col>
      <xdr:colOff>677334</xdr:colOff>
      <xdr:row>35</xdr:row>
      <xdr:rowOff>70556</xdr:rowOff>
    </xdr:from>
    <xdr:to>
      <xdr:col>2</xdr:col>
      <xdr:colOff>1947334</xdr:colOff>
      <xdr:row>35</xdr:row>
      <xdr:rowOff>282223</xdr:rowOff>
    </xdr:to>
    <xdr:sp macro="" textlink="">
      <xdr:nvSpPr>
        <xdr:cNvPr id="19" name="Rectangle 18"/>
        <xdr:cNvSpPr/>
      </xdr:nvSpPr>
      <xdr:spPr>
        <a:xfrm>
          <a:off x="4064001" y="34967334"/>
          <a:ext cx="1270000" cy="211667"/>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l"/>
          <a:endParaRPr lang="en-US" sz="1100"/>
        </a:p>
      </xdr:txBody>
    </xdr:sp>
    <xdr:clientData/>
  </xdr:twoCellAnchor>
  <xdr:twoCellAnchor>
    <xdr:from>
      <xdr:col>2</xdr:col>
      <xdr:colOff>2310063</xdr:colOff>
      <xdr:row>52</xdr:row>
      <xdr:rowOff>0</xdr:rowOff>
    </xdr:from>
    <xdr:to>
      <xdr:col>2</xdr:col>
      <xdr:colOff>2336799</xdr:colOff>
      <xdr:row>52</xdr:row>
      <xdr:rowOff>0</xdr:rowOff>
    </xdr:to>
    <xdr:cxnSp macro="">
      <xdr:nvCxnSpPr>
        <xdr:cNvPr id="30" name="Straight Connector 29"/>
        <xdr:cNvCxnSpPr/>
      </xdr:nvCxnSpPr>
      <xdr:spPr>
        <a:xfrm flipH="1">
          <a:off x="5678905" y="43899230"/>
          <a:ext cx="26736" cy="5213685"/>
        </a:xfrm>
        <a:prstGeom prst="line">
          <a:avLst/>
        </a:prstGeom>
        <a:ln w="6350">
          <a:solidFill>
            <a:schemeClr val="tx1"/>
          </a:solidFill>
        </a:ln>
      </xdr:spPr>
      <xdr:style>
        <a:lnRef idx="2">
          <a:schemeClr val="accent1"/>
        </a:lnRef>
        <a:fillRef idx="0">
          <a:schemeClr val="accent1"/>
        </a:fillRef>
        <a:effectRef idx="1">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865716</xdr:colOff>
      <xdr:row>16</xdr:row>
      <xdr:rowOff>38100</xdr:rowOff>
    </xdr:from>
    <xdr:to>
      <xdr:col>2</xdr:col>
      <xdr:colOff>2135716</xdr:colOff>
      <xdr:row>16</xdr:row>
      <xdr:rowOff>249768</xdr:rowOff>
    </xdr:to>
    <xdr:sp macro="" textlink="">
      <xdr:nvSpPr>
        <xdr:cNvPr id="3" name="Rectangle 2"/>
        <xdr:cNvSpPr/>
      </xdr:nvSpPr>
      <xdr:spPr>
        <a:xfrm>
          <a:off x="3590924" y="6705600"/>
          <a:ext cx="1270000" cy="211668"/>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685800</xdr:colOff>
      <xdr:row>15</xdr:row>
      <xdr:rowOff>25400</xdr:rowOff>
    </xdr:from>
    <xdr:to>
      <xdr:col>2</xdr:col>
      <xdr:colOff>1955800</xdr:colOff>
      <xdr:row>15</xdr:row>
      <xdr:rowOff>237068</xdr:rowOff>
    </xdr:to>
    <xdr:sp macro="" textlink="">
      <xdr:nvSpPr>
        <xdr:cNvPr id="6" name="Rectangle 5"/>
        <xdr:cNvSpPr/>
      </xdr:nvSpPr>
      <xdr:spPr>
        <a:xfrm>
          <a:off x="3416300" y="4800600"/>
          <a:ext cx="1270000" cy="211668"/>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936465</xdr:colOff>
      <xdr:row>9</xdr:row>
      <xdr:rowOff>33353</xdr:rowOff>
    </xdr:from>
    <xdr:to>
      <xdr:col>2</xdr:col>
      <xdr:colOff>2206465</xdr:colOff>
      <xdr:row>9</xdr:row>
      <xdr:rowOff>207818</xdr:rowOff>
    </xdr:to>
    <xdr:sp macro="" textlink="">
      <xdr:nvSpPr>
        <xdr:cNvPr id="2" name="Rectangle 1"/>
        <xdr:cNvSpPr/>
      </xdr:nvSpPr>
      <xdr:spPr>
        <a:xfrm>
          <a:off x="4434738" y="4466808"/>
          <a:ext cx="1270000" cy="174465"/>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l"/>
          <a:endParaRPr lang="en-US" sz="1100"/>
        </a:p>
      </xdr:txBody>
    </xdr:sp>
    <xdr:clientData/>
  </xdr:twoCellAnchor>
  <xdr:twoCellAnchor>
    <xdr:from>
      <xdr:col>2</xdr:col>
      <xdr:colOff>983929</xdr:colOff>
      <xdr:row>10</xdr:row>
      <xdr:rowOff>55161</xdr:rowOff>
    </xdr:from>
    <xdr:to>
      <xdr:col>2</xdr:col>
      <xdr:colOff>2253929</xdr:colOff>
      <xdr:row>10</xdr:row>
      <xdr:rowOff>216029</xdr:rowOff>
    </xdr:to>
    <xdr:sp macro="" textlink="">
      <xdr:nvSpPr>
        <xdr:cNvPr id="6" name="Rectangle 5"/>
        <xdr:cNvSpPr/>
      </xdr:nvSpPr>
      <xdr:spPr>
        <a:xfrm>
          <a:off x="4482202" y="6370525"/>
          <a:ext cx="1270000" cy="160868"/>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946727</xdr:colOff>
      <xdr:row>12</xdr:row>
      <xdr:rowOff>173182</xdr:rowOff>
    </xdr:from>
    <xdr:to>
      <xdr:col>2</xdr:col>
      <xdr:colOff>2216727</xdr:colOff>
      <xdr:row>12</xdr:row>
      <xdr:rowOff>334050</xdr:rowOff>
    </xdr:to>
    <xdr:sp macro="" textlink="">
      <xdr:nvSpPr>
        <xdr:cNvPr id="10" name="Rectangle 9"/>
        <xdr:cNvSpPr/>
      </xdr:nvSpPr>
      <xdr:spPr>
        <a:xfrm>
          <a:off x="4445000" y="9917546"/>
          <a:ext cx="1270000" cy="160868"/>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946727</xdr:colOff>
      <xdr:row>15</xdr:row>
      <xdr:rowOff>173182</xdr:rowOff>
    </xdr:from>
    <xdr:to>
      <xdr:col>2</xdr:col>
      <xdr:colOff>2216727</xdr:colOff>
      <xdr:row>15</xdr:row>
      <xdr:rowOff>334050</xdr:rowOff>
    </xdr:to>
    <xdr:sp macro="" textlink="">
      <xdr:nvSpPr>
        <xdr:cNvPr id="16" name="Rectangle 15"/>
        <xdr:cNvSpPr/>
      </xdr:nvSpPr>
      <xdr:spPr>
        <a:xfrm>
          <a:off x="4445000" y="11949546"/>
          <a:ext cx="1270000" cy="160868"/>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946727</xdr:colOff>
      <xdr:row>18</xdr:row>
      <xdr:rowOff>173182</xdr:rowOff>
    </xdr:from>
    <xdr:to>
      <xdr:col>2</xdr:col>
      <xdr:colOff>2216727</xdr:colOff>
      <xdr:row>18</xdr:row>
      <xdr:rowOff>334050</xdr:rowOff>
    </xdr:to>
    <xdr:sp macro="" textlink="">
      <xdr:nvSpPr>
        <xdr:cNvPr id="24" name="Rectangle 23"/>
        <xdr:cNvSpPr/>
      </xdr:nvSpPr>
      <xdr:spPr>
        <a:xfrm>
          <a:off x="4445000" y="9917546"/>
          <a:ext cx="1270000" cy="160868"/>
        </a:xfrm>
        <a:prstGeom prst="rect">
          <a:avLst/>
        </a:prstGeom>
        <a:noFill/>
        <a:ln>
          <a:solidFill>
            <a:schemeClr val="tx1"/>
          </a:solidFill>
        </a:ln>
      </xdr:spPr>
      <xdr:style>
        <a:lnRef idx="1">
          <a:schemeClr val="accent1"/>
        </a:lnRef>
        <a:fillRef idx="3">
          <a:schemeClr val="accent1"/>
        </a:fillRef>
        <a:effectRef idx="2">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revisions/_rels/revisionHeaders.xml.rels><?xml version="1.0" encoding="UTF-8" standalone="yes"?>
<Relationships xmlns="http://schemas.openxmlformats.org/package/2006/relationships"><Relationship Id="rId583"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60C04E0F-E7E0-F446-B3CA-350D2C4B67D2}" diskRevisions="1" revisionId="37884" version="6">
  <header guid="{60C04E0F-E7E0-F446-B3CA-350D2C4B67D2}" dateTime="2018-03-11T15:08:08" maxSheetId="35" userName="Caroline Krafft" r:id="rId583">
    <sheetIdMap count="34">
      <sheetId val="1"/>
      <sheetId val="2"/>
      <sheetId val="3"/>
      <sheetId val="4"/>
      <sheetId val="5"/>
      <sheetId val="6"/>
      <sheetId val="7"/>
      <sheetId val="8"/>
      <sheetId val="9"/>
      <sheetId val="10"/>
      <sheetId val="11"/>
      <sheetId val="12"/>
      <sheetId val="13"/>
      <sheetId val="14"/>
      <sheetId val="15"/>
      <sheetId val="16"/>
      <sheetId val="17"/>
      <sheetId val="18"/>
      <sheetId val="19"/>
      <sheetId val="20"/>
      <sheetId val="27"/>
      <sheetId val="28"/>
      <sheetId val="29"/>
      <sheetId val="30"/>
      <sheetId val="31"/>
      <sheetId val="32"/>
      <sheetId val="21"/>
      <sheetId val="22"/>
      <sheetId val="23"/>
      <sheetId val="34"/>
      <sheetId val="24"/>
      <sheetId val="25"/>
      <sheetId val="33"/>
      <sheetId val="26"/>
    </sheetIdMap>
  </header>
</header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31A12346-0F01-1349-8588-78911923E3FD}" action="delete"/>
  <rdn rId="0" localSheetId="1" customView="1" name="Z_31A12346_0F01_1349_8588_78911923E3FD_.wvu.PrintArea" hidden="1" oldHidden="1">
    <formula>'1.0 Statistical Identification'!$A$1:$F$27</formula>
    <oldFormula>'1.0 Statistical Identification'!$A$1:$F$27</oldFormula>
  </rdn>
  <rdn rId="0" localSheetId="2" customView="1" name="Z_31A12346_0F01_1349_8588_78911923E3FD_.wvu.PrintArea" hidden="1" oldHidden="1">
    <formula>'2.1 Personal Biography'!$A$1:$F$88</formula>
    <oldFormula>'2.1 Personal Biography'!$A$1:$F$88</oldFormula>
  </rdn>
  <rdn rId="0" localSheetId="3" customView="1" name="Z_31A12346_0F01_1349_8588_78911923E3FD_.wvu.PrintArea" hidden="1" oldHidden="1">
    <formula>'2.2 Father''s characteristics'!$A$1:$E$36</formula>
    <oldFormula>'2.2 Father''s characteristics'!$A$1:$E$36</oldFormula>
  </rdn>
  <rdn rId="0" localSheetId="3" customView="1" name="Z_31A12346_0F01_1349_8588_78911923E3FD_.wvu.PrintTitles" hidden="1" oldHidden="1">
    <formula>'2.2 Father''s characteristics'!$1:$4</formula>
    <oldFormula>'2.2 Father''s characteristics'!$1:$4</oldFormula>
  </rdn>
  <rdn rId="0" localSheetId="4" customView="1" name="Z_31A12346_0F01_1349_8588_78911923E3FD_.wvu.PrintArea" hidden="1" oldHidden="1">
    <formula>'2.3 Mother''s characteristics'!$A$1:$E$37</formula>
    <oldFormula>'2.3 Mother''s characteristics'!$A$1:$E$37</oldFormula>
  </rdn>
  <rdn rId="0" localSheetId="4" customView="1" name="Z_31A12346_0F01_1349_8588_78911923E3FD_.wvu.PrintTitles" hidden="1" oldHidden="1">
    <formula>'2.3 Mother''s characteristics'!$1:$4</formula>
    <oldFormula>'2.3 Mother''s characteristics'!$1:$4</oldFormula>
  </rdn>
  <rdn rId="0" localSheetId="5" customView="1" name="Z_31A12346_0F01_1349_8588_78911923E3FD_.wvu.PrintArea" hidden="1" oldHidden="1">
    <formula>'2.4 Siblings'!$A$1:$G$22</formula>
    <oldFormula>'2.4 Siblings'!$A$1:$G$22</oldFormula>
  </rdn>
  <rdn rId="0" localSheetId="5" customView="1" name="Z_31A12346_0F01_1349_8588_78911923E3FD_.wvu.PrintTitles" hidden="1" oldHidden="1">
    <formula>'2.4 Siblings'!$1:$3</formula>
    <oldFormula>'2.4 Siblings'!$1:$3</oldFormula>
  </rdn>
  <rdn rId="0" localSheetId="6" customView="1" name="Z_31A12346_0F01_1349_8588_78911923E3FD_.wvu.PrintArea" hidden="1" oldHidden="1">
    <formula>'2.5 Health'!$A$1:$H$10</formula>
    <oldFormula>'2.5 Health'!$A$1:$H$10</oldFormula>
  </rdn>
  <rdn rId="0" localSheetId="7" customView="1" name="Z_31A12346_0F01_1349_8588_78911923E3FD_.wvu.PrintArea" hidden="1" oldHidden="1">
    <formula>'3.0 Education'!$A$1:$E$84</formula>
    <oldFormula>'3.0 Education'!$A$1:$E$84</oldFormula>
  </rdn>
  <rdn rId="0" localSheetId="8" customView="1" name="Z_31A12346_0F01_1349_8588_78911923E3FD_.wvu.PrintArea" hidden="1" oldHidden="1">
    <formula>'4.0 Past 7 days S &amp; D Work'!$A$1:$G$78</formula>
    <oldFormula>'4.0 Past 7 days S &amp; D Work'!$A$1:$G$78</oldFormula>
  </rdn>
  <rdn rId="0" localSheetId="9" customView="1" name="Z_31A12346_0F01_1349_8588_78911923E3FD_.wvu.PrintArea" hidden="1" oldHidden="1">
    <formula>'5.1 Employment'!$A$1:$F$27</formula>
    <oldFormula>'5.1 Employment'!$A$1:$F$27</oldFormula>
  </rdn>
  <rdn rId="0" localSheetId="9" customView="1" name="Z_31A12346_0F01_1349_8588_78911923E3FD_.wvu.PrintTitles" hidden="1" oldHidden="1">
    <formula>'5.1 Employment'!$1:$3</formula>
    <oldFormula>'5.1 Employment'!$1:$3</oldFormula>
  </rdn>
  <rdn rId="0" localSheetId="10" customView="1" name="Z_31A12346_0F01_1349_8588_78911923E3FD_.wvu.PrintArea" hidden="1" oldHidden="1">
    <formula>'5.2 Unemployment'!$A$1:$H$27</formula>
    <oldFormula>'5.2 Unemployment'!$A$1:$H$27</oldFormula>
  </rdn>
  <rdn rId="0" localSheetId="11" customView="1" name="Z_31A12346_0F01_1349_8588_78911923E3FD_.wvu.PrintArea" hidden="1" oldHidden="1">
    <formula>'5.3 Subsistence &amp; Domestic Work'!$A$24:$D$24</formula>
    <oldFormula>'5.3 Subsistence &amp; Domestic Work'!$A$24:$D$24</oldFormula>
  </rdn>
  <rdn rId="0" localSheetId="12" customView="1" name="Z_31A12346_0F01_1349_8588_78911923E3FD_.wvu.PrintArea" hidden="1" oldHidden="1">
    <formula>'5.3 Employment'!$A$1:$F$22</formula>
    <oldFormula>'5.3 Employment'!$A$1:$F$22</oldFormula>
  </rdn>
  <rdn rId="0" localSheetId="13" customView="1" name="Z_31A12346_0F01_1349_8588_78911923E3FD_.wvu.PrintArea" hidden="1" oldHidden="1">
    <formula>'6.1 Job charc '!$A$1:$F$92</formula>
    <oldFormula>'6.1 Job charc '!$A$1:$F$92</oldFormula>
  </rdn>
  <rdn rId="0" localSheetId="14" customView="1" name="Z_31A12346_0F01_1349_8588_78911923E3FD_.wvu.PrintArea" hidden="1" oldHidden="1">
    <formula>'6.2 Secondary Job'!$A$1:$F$22</formula>
    <oldFormula>'6.2 Secondary Job'!$A$1:$F$22</oldFormula>
  </rdn>
  <rdn rId="0" localSheetId="14" customView="1" name="Z_31A12346_0F01_1349_8588_78911923E3FD_.wvu.PrintTitles" hidden="1" oldHidden="1">
    <formula>'6.2 Secondary Job'!$1:$4</formula>
    <oldFormula>'6.2 Secondary Job'!$1:$4</oldFormula>
  </rdn>
  <rdn rId="0" localSheetId="15" customView="1" name="Z_31A12346_0F01_1349_8588_78911923E3FD_.wvu.PrintArea" hidden="1" oldHidden="1">
    <formula>'7.0 Job Mobility'!$A$1:$U$5</formula>
    <oldFormula>'7.0 Job Mobility'!$A$1:$U$5</oldFormula>
  </rdn>
  <rdn rId="0" localSheetId="17" customView="1" name="Z_31A12346_0F01_1349_8588_78911923E3FD_.wvu.PrintArea" hidden="1" oldHidden="1">
    <formula>'8.1 cost of Marriage'!$A$1:$D$37</formula>
    <oldFormula>'8.1 cost of Marriage'!$A$1:$D$37</oldFormula>
  </rdn>
  <rdn rId="0" localSheetId="18" customView="1" name="Z_31A12346_0F01_1349_8588_78911923E3FD_.wvu.PrintArea" hidden="1" oldHidden="1">
    <formula>'8.2 Fertility'!$A$1:$I$14</formula>
    <oldFormula>'8.2 Fertility'!$A$1:$I$14</oldFormula>
  </rdn>
  <rdn rId="0" localSheetId="19" customView="1" name="Z_31A12346_0F01_1349_8588_78911923E3FD_.wvu.PrintArea" hidden="1" oldHidden="1">
    <formula>'8.3 Women Status'!$A$1:$H$20</formula>
    <oldFormula>'8.3 Women Status'!$A$1:$H$20</oldFormula>
  </rdn>
  <rdn rId="0" localSheetId="20" customView="1" name="Z_31A12346_0F01_1349_8588_78911923E3FD_.wvu.PrintArea" hidden="1" oldHidden="1">
    <formula>'9.0 Female Employment '!$A$1:$D$23</formula>
    <oldFormula>'9.0 Female Employment '!$A$1:$D$23</oldFormula>
  </rdn>
  <rdn rId="0" localSheetId="21" customView="1" name="Z_31A12346_0F01_1349_8588_78911923E3FD_.wvu.PrintArea" hidden="1" oldHidden="1">
    <formula>'10.1 Earnings'!$A$1:$C$22</formula>
    <oldFormula>'10.1 Earnings'!$A$1:$C$22</oldFormula>
  </rdn>
  <rdn rId="0" localSheetId="22" customView="1" name="Z_31A12346_0F01_1349_8588_78911923E3FD_.wvu.PrintArea" hidden="1" oldHidden="1">
    <formula>'10.2 Earnings in Secondary job'!$A$1:$F$11</formula>
    <oldFormula>'10.2 Earnings in Secondary job'!$A$1:$F$11</oldFormula>
  </rdn>
  <rdn rId="0" localSheetId="23" customView="1" name="Z_31A12346_0F01_1349_8588_78911923E3FD_.wvu.PrintArea" hidden="1" oldHidden="1">
    <formula>'11.0 Return Migration'!$A$1:$E$52</formula>
    <oldFormula>'11.0 Return Migration'!$A$1:$E$52</oldFormula>
  </rdn>
  <rdn rId="0" localSheetId="24" customView="1" name="Z_31A12346_0F01_1349_8588_78911923E3FD_.wvu.PrintArea" hidden="1" oldHidden="1">
    <formula>'12.1 Information Technology'!$A$1:$G$17</formula>
    <oldFormula>'12.1 Information Technology'!$A$1:$G$17</oldFormula>
  </rdn>
  <rdn rId="0" localSheetId="25" customView="1" name="Z_31A12346_0F01_1349_8588_78911923E3FD_.wvu.PrintArea" hidden="1" oldHidden="1">
    <formula>'12.2 Savings &amp; Borrowings'!$A$1:$AH$3</formula>
    <oldFormula>'12.2 Savings &amp; Borrowings'!$A$1:$AH$3</oldFormula>
  </rdn>
  <rcv guid="{31A12346-0F01-1349-8588-78911923E3FD}"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
  <sheetViews>
    <sheetView tabSelected="1" showRuler="0" view="pageBreakPreview" zoomScale="91" zoomScaleNormal="91" zoomScaleSheetLayoutView="70" zoomScalePageLayoutView="91" workbookViewId="0">
      <selection activeCell="B12" sqref="B12"/>
    </sheetView>
  </sheetViews>
  <sheetFormatPr baseColWidth="10" defaultColWidth="11.5" defaultRowHeight="14" x14ac:dyDescent="0"/>
  <cols>
    <col min="1" max="1" width="14.5" style="155" customWidth="1"/>
    <col min="2" max="2" width="40.5" style="155" customWidth="1"/>
    <col min="3" max="3" width="16.1640625" style="155" customWidth="1"/>
    <col min="4" max="4" width="26.5" style="155" customWidth="1"/>
    <col min="5" max="5" width="35.83203125" style="155" customWidth="1"/>
    <col min="6" max="6" width="23.1640625" style="155" customWidth="1"/>
    <col min="7" max="7" width="12.6640625" style="66" customWidth="1"/>
    <col min="8" max="16384" width="11.5" style="66"/>
  </cols>
  <sheetData>
    <row r="1" spans="1:7" ht="15">
      <c r="A1" s="154"/>
      <c r="B1" s="154"/>
      <c r="C1" s="154"/>
      <c r="D1" s="154"/>
      <c r="F1"/>
      <c r="G1"/>
    </row>
    <row r="2" spans="1:7" ht="18">
      <c r="A2" s="841" t="s">
        <v>194</v>
      </c>
      <c r="B2" s="841"/>
      <c r="C2" s="841"/>
      <c r="D2" s="841"/>
      <c r="E2" s="841"/>
      <c r="F2" s="841"/>
    </row>
    <row r="3" spans="1:7" ht="18">
      <c r="A3" s="841" t="s">
        <v>233</v>
      </c>
      <c r="B3" s="841"/>
      <c r="C3" s="841"/>
      <c r="D3" s="841"/>
      <c r="E3" s="841"/>
      <c r="F3" s="841"/>
    </row>
    <row r="4" spans="1:7" ht="18">
      <c r="A4" s="841" t="s">
        <v>1058</v>
      </c>
      <c r="B4" s="841"/>
      <c r="C4" s="841"/>
      <c r="D4" s="841"/>
      <c r="E4" s="841"/>
      <c r="F4" s="841"/>
    </row>
    <row r="5" spans="1:7" ht="15">
      <c r="A5" s="845"/>
      <c r="B5" s="845"/>
      <c r="C5" s="845"/>
      <c r="D5" s="845"/>
      <c r="E5" s="845"/>
      <c r="F5" s="845"/>
    </row>
    <row r="6" spans="1:7" ht="15">
      <c r="A6" s="844" t="s">
        <v>400</v>
      </c>
      <c r="B6" s="844"/>
      <c r="C6" s="844"/>
      <c r="D6" s="844"/>
      <c r="E6" s="844"/>
      <c r="F6" s="844"/>
    </row>
    <row r="7" spans="1:7" ht="15">
      <c r="A7" s="842" t="s">
        <v>579</v>
      </c>
      <c r="B7" s="843"/>
      <c r="C7" s="843"/>
      <c r="D7" s="843"/>
      <c r="E7" s="843"/>
      <c r="F7" s="843"/>
      <c r="G7" s="76"/>
    </row>
    <row r="8" spans="1:7" ht="60">
      <c r="A8" s="796">
        <v>1000</v>
      </c>
      <c r="B8" s="797" t="s">
        <v>1103</v>
      </c>
      <c r="C8" s="797" t="s">
        <v>1042</v>
      </c>
      <c r="D8" s="796" t="str">
        <f>CONCATENATE("If =2--&gt;Q",A10)</f>
        <v>If =2--&gt;Q1002</v>
      </c>
      <c r="E8" s="795"/>
      <c r="F8" s="795"/>
      <c r="G8" s="76"/>
    </row>
    <row r="9" spans="1:7" ht="15">
      <c r="A9" s="158">
        <v>1001</v>
      </c>
      <c r="B9" s="159" t="s">
        <v>578</v>
      </c>
      <c r="C9" s="424"/>
      <c r="D9" s="796" t="str">
        <f>CONCATENATE("--&gt;Q",A11)</f>
        <v>--&gt;Q202</v>
      </c>
      <c r="E9" s="161"/>
      <c r="F9" s="157"/>
      <c r="G9" s="76"/>
    </row>
    <row r="10" spans="1:7" ht="15">
      <c r="A10" s="158">
        <f>A9+1</f>
        <v>1002</v>
      </c>
      <c r="B10" s="159" t="s">
        <v>1043</v>
      </c>
      <c r="C10" s="424" t="s">
        <v>1044</v>
      </c>
      <c r="D10" s="160"/>
      <c r="E10" s="161"/>
      <c r="F10" s="157"/>
      <c r="G10" s="76"/>
    </row>
    <row r="11" spans="1:7" ht="15">
      <c r="A11" s="158">
        <v>202</v>
      </c>
      <c r="B11" s="159" t="s">
        <v>399</v>
      </c>
      <c r="C11" s="424"/>
      <c r="D11" s="158"/>
      <c r="E11" s="162"/>
      <c r="F11" s="157"/>
      <c r="G11" s="76"/>
    </row>
    <row r="12" spans="1:7" ht="30">
      <c r="A12" s="158">
        <v>201</v>
      </c>
      <c r="B12" s="159" t="s">
        <v>1041</v>
      </c>
      <c r="C12" s="424"/>
      <c r="D12" s="158"/>
      <c r="E12" s="162"/>
      <c r="F12" s="157"/>
      <c r="G12" s="76"/>
    </row>
    <row r="13" spans="1:7" ht="25">
      <c r="A13" s="158">
        <v>204</v>
      </c>
      <c r="B13" s="159" t="s">
        <v>489</v>
      </c>
      <c r="C13" s="798" t="s">
        <v>1045</v>
      </c>
      <c r="D13" s="158"/>
      <c r="E13" s="162"/>
      <c r="F13" s="157"/>
      <c r="G13" s="76"/>
    </row>
    <row r="14" spans="1:7" ht="61">
      <c r="A14" s="158">
        <v>205</v>
      </c>
      <c r="B14" s="159" t="s">
        <v>1046</v>
      </c>
      <c r="C14" s="798" t="s">
        <v>1047</v>
      </c>
      <c r="D14" s="158"/>
      <c r="E14" s="162"/>
      <c r="F14" s="157"/>
      <c r="G14" s="76"/>
    </row>
    <row r="15" spans="1:7" ht="60">
      <c r="A15" s="158">
        <v>206</v>
      </c>
      <c r="B15" s="159" t="s">
        <v>581</v>
      </c>
      <c r="C15" s="798" t="s">
        <v>889</v>
      </c>
      <c r="D15" s="158"/>
      <c r="E15" s="162"/>
      <c r="F15" s="157"/>
      <c r="G15" s="76"/>
    </row>
    <row r="16" spans="1:7" ht="37">
      <c r="A16" s="158">
        <v>207</v>
      </c>
      <c r="B16" s="159" t="s">
        <v>1048</v>
      </c>
      <c r="C16" s="798" t="s">
        <v>1049</v>
      </c>
      <c r="D16" s="158"/>
      <c r="E16" s="162"/>
      <c r="F16" s="157"/>
      <c r="G16" s="76"/>
    </row>
    <row r="17" spans="1:7" ht="90">
      <c r="A17" s="158">
        <v>208</v>
      </c>
      <c r="B17" s="159" t="s">
        <v>1074</v>
      </c>
      <c r="C17" s="798" t="s">
        <v>1050</v>
      </c>
      <c r="D17" s="158"/>
      <c r="E17" s="162"/>
      <c r="F17" s="157"/>
      <c r="G17" s="76"/>
    </row>
    <row r="18" spans="1:7" ht="37">
      <c r="A18" s="158">
        <v>209</v>
      </c>
      <c r="B18" s="159" t="s">
        <v>1051</v>
      </c>
      <c r="C18" s="798" t="s">
        <v>1052</v>
      </c>
      <c r="D18" s="796" t="str">
        <f>CONCATENATE("If =1--&gt;Q",A20)</f>
        <v>If =1--&gt;Q211</v>
      </c>
      <c r="E18" s="162"/>
      <c r="F18" s="157"/>
      <c r="G18" s="76"/>
    </row>
    <row r="19" spans="1:7" ht="37">
      <c r="A19" s="158">
        <v>210</v>
      </c>
      <c r="B19" s="159" t="s">
        <v>1053</v>
      </c>
      <c r="C19" s="798" t="s">
        <v>1052</v>
      </c>
      <c r="D19" s="158"/>
      <c r="E19" s="162"/>
      <c r="F19" s="157"/>
      <c r="G19" s="76"/>
    </row>
    <row r="20" spans="1:7" ht="61">
      <c r="A20" s="158">
        <v>211</v>
      </c>
      <c r="B20" s="159" t="s">
        <v>1054</v>
      </c>
      <c r="C20" s="798" t="s">
        <v>1055</v>
      </c>
      <c r="D20" s="799" t="s">
        <v>1083</v>
      </c>
      <c r="E20" s="162"/>
      <c r="F20" s="157"/>
      <c r="G20" s="76"/>
    </row>
    <row r="21" spans="1:7" ht="85">
      <c r="A21" s="158">
        <v>212</v>
      </c>
      <c r="B21" s="159" t="s">
        <v>1056</v>
      </c>
      <c r="C21" s="798" t="s">
        <v>1057</v>
      </c>
      <c r="D21" s="158"/>
      <c r="E21" s="162"/>
      <c r="F21" s="157"/>
      <c r="G21" s="76"/>
    </row>
    <row r="22" spans="1:7" ht="85">
      <c r="A22" s="158">
        <v>213</v>
      </c>
      <c r="B22" s="159" t="s">
        <v>1059</v>
      </c>
      <c r="C22" s="798" t="s">
        <v>1061</v>
      </c>
      <c r="D22" s="158"/>
      <c r="E22" s="162"/>
      <c r="F22" s="157"/>
      <c r="G22" s="76"/>
    </row>
    <row r="23" spans="1:7" ht="84">
      <c r="A23" s="158">
        <v>214</v>
      </c>
      <c r="B23" s="159" t="s">
        <v>1060</v>
      </c>
      <c r="C23" s="800" t="s">
        <v>1062</v>
      </c>
      <c r="D23" s="158"/>
      <c r="E23" s="162"/>
      <c r="F23" s="157"/>
      <c r="G23" s="76"/>
    </row>
    <row r="24" spans="1:7" ht="56">
      <c r="A24" s="158">
        <f>A10+1</f>
        <v>1003</v>
      </c>
      <c r="B24" s="159" t="s">
        <v>490</v>
      </c>
      <c r="C24" s="163" t="s">
        <v>1093</v>
      </c>
      <c r="D24" s="164" t="str">
        <f>CONCATENATE("Only allow no response on the third visit, 
If yes --&gt;", '2.1 Personal Biography'!A4)</f>
        <v>Only allow no response on the third visit, 
If yes --&gt;2101</v>
      </c>
      <c r="E24" s="162"/>
      <c r="F24" s="157"/>
      <c r="G24" s="76"/>
    </row>
    <row r="25" spans="1:7" ht="15">
      <c r="A25" s="158">
        <f>A24+1</f>
        <v>1004</v>
      </c>
      <c r="B25" s="405" t="s">
        <v>491</v>
      </c>
      <c r="C25" s="839"/>
      <c r="D25" s="839"/>
      <c r="E25" s="840"/>
      <c r="F25" s="157"/>
    </row>
    <row r="26" spans="1:7" ht="15">
      <c r="A26" s="165"/>
      <c r="B26" s="66"/>
      <c r="C26" s="157"/>
      <c r="D26" s="404"/>
      <c r="E26" s="840"/>
      <c r="F26" s="157"/>
    </row>
    <row r="27" spans="1:7" ht="16" thickBot="1">
      <c r="A27" s="166"/>
      <c r="B27" s="156"/>
      <c r="C27" s="154"/>
      <c r="D27" s="167"/>
      <c r="E27" s="75"/>
      <c r="F27" s="75"/>
    </row>
    <row r="28" spans="1:7">
      <c r="A28" s="763" t="s">
        <v>951</v>
      </c>
      <c r="B28" s="764" t="s">
        <v>952</v>
      </c>
      <c r="C28" s="765"/>
      <c r="D28" s="167"/>
      <c r="E28" s="75"/>
      <c r="F28" s="75"/>
    </row>
    <row r="29" spans="1:7" ht="15">
      <c r="A29" s="766" t="s">
        <v>953</v>
      </c>
      <c r="B29" s="759">
        <f>A25+1</f>
        <v>1005</v>
      </c>
      <c r="C29" s="767" t="s">
        <v>954</v>
      </c>
      <c r="D29" s="154"/>
      <c r="E29" s="168"/>
      <c r="F29" s="168"/>
    </row>
    <row r="30" spans="1:7">
      <c r="A30" s="768"/>
      <c r="B30" s="760"/>
      <c r="C30" s="767" t="s">
        <v>955</v>
      </c>
    </row>
    <row r="31" spans="1:7">
      <c r="A31" s="769"/>
      <c r="B31" s="761"/>
      <c r="C31" s="767" t="s">
        <v>956</v>
      </c>
    </row>
    <row r="32" spans="1:7">
      <c r="A32" s="766" t="s">
        <v>957</v>
      </c>
      <c r="B32" s="759">
        <f>B29+1</f>
        <v>1006</v>
      </c>
      <c r="C32" s="767" t="s">
        <v>954</v>
      </c>
    </row>
    <row r="33" spans="1:3">
      <c r="A33" s="768"/>
      <c r="B33" s="760"/>
      <c r="C33" s="767" t="s">
        <v>955</v>
      </c>
    </row>
    <row r="34" spans="1:3">
      <c r="A34" s="769"/>
      <c r="B34" s="761"/>
      <c r="C34" s="767" t="s">
        <v>956</v>
      </c>
    </row>
    <row r="35" spans="1:3">
      <c r="A35" s="766" t="s">
        <v>958</v>
      </c>
      <c r="B35" s="759">
        <f>B32+1</f>
        <v>1007</v>
      </c>
      <c r="C35" s="767" t="s">
        <v>954</v>
      </c>
    </row>
    <row r="36" spans="1:3">
      <c r="A36" s="768"/>
      <c r="B36" s="760"/>
      <c r="C36" s="767" t="s">
        <v>955</v>
      </c>
    </row>
    <row r="37" spans="1:3" ht="15" thickBot="1">
      <c r="A37" s="770"/>
      <c r="B37" s="762"/>
      <c r="C37" s="767" t="s">
        <v>956</v>
      </c>
    </row>
    <row r="38" spans="1:3">
      <c r="B38" s="171"/>
    </row>
    <row r="39" spans="1:3">
      <c r="B39" s="171" t="s">
        <v>192</v>
      </c>
    </row>
    <row r="40" spans="1:3">
      <c r="B40" s="171"/>
    </row>
    <row r="41" spans="1:3">
      <c r="B41" s="171"/>
    </row>
  </sheetData>
  <customSheetViews>
    <customSheetView guid="{31A12346-0F01-1349-8588-78911923E3FD}" scale="91" showPageBreaks="1" printArea="1" showRuler="0">
      <selection activeCell="B12" sqref="B12"/>
      <colBreaks count="1" manualBreakCount="1">
        <brk id="6" max="64" man="1"/>
      </colBreaks>
      <printOptions horizontalCentered="1"/>
      <pageSetup paperSize="9" scale="48" fitToHeight="2" orientation="portrait"/>
      <headerFooter alignWithMargins="0"/>
    </customSheetView>
    <customSheetView guid="{A57FA7A2-D613-4CB4-A390-3CAB141D409F}" scale="91" showPageBreaks="1" printArea="1" view="pageBreakPreview" showRuler="0" topLeftCell="A19">
      <selection activeCell="D12" sqref="D12"/>
      <colBreaks count="1" manualBreakCount="1">
        <brk id="6" max="64" man="1"/>
      </colBreaks>
      <printOptions horizontalCentered="1"/>
      <pageSetup paperSize="9" scale="48" fitToHeight="2" orientation="portrait"/>
      <headerFooter alignWithMargins="0"/>
    </customSheetView>
    <customSheetView guid="{DAC6312B-2C52-4D86-9CC3-7542001FACCE}" scale="85" showPageBreaks="1" printArea="1" showRuler="0" topLeftCell="A12">
      <selection activeCell="B18" sqref="B18"/>
      <colBreaks count="1" manualBreakCount="1">
        <brk id="6" max="64" man="1"/>
      </colBreaks>
      <printOptions horizontalCentered="1"/>
      <pageSetup paperSize="9" scale="48" fitToHeight="2" orientation="portrait"/>
      <headerFooter alignWithMargins="0"/>
    </customSheetView>
    <customSheetView guid="{4678BB01-2F1C-6343-A784-E4537624D67F}" scale="91" showPageBreaks="1" printArea="1" showRuler="0">
      <selection activeCell="E8" sqref="E8"/>
      <colBreaks count="1" manualBreakCount="1">
        <brk id="6" max="64" man="1"/>
      </colBreaks>
      <printOptions horizontalCentered="1"/>
      <pageSetup paperSize="9" scale="48" fitToHeight="2" orientation="portrait"/>
      <headerFooter alignWithMargins="0"/>
    </customSheetView>
    <customSheetView guid="{A5A9FABE-33F3-43F1-B87F-E93FEE868B35}" scale="91" showPageBreaks="1" printArea="1" view="pageBreakPreview" showRuler="0">
      <selection activeCell="I9" sqref="I9"/>
      <colBreaks count="1" manualBreakCount="1">
        <brk id="6" max="64" man="1"/>
      </colBreaks>
      <printOptions horizontalCentered="1"/>
      <pageSetup paperSize="9" scale="48" fitToHeight="2" orientation="portrait"/>
      <headerFooter alignWithMargins="0"/>
    </customSheetView>
  </customSheetViews>
  <mergeCells count="8">
    <mergeCell ref="C25:D25"/>
    <mergeCell ref="E25:E26"/>
    <mergeCell ref="A2:F2"/>
    <mergeCell ref="A3:F3"/>
    <mergeCell ref="A4:F4"/>
    <mergeCell ref="A7:F7"/>
    <mergeCell ref="A6:F6"/>
    <mergeCell ref="A5:F5"/>
  </mergeCells>
  <phoneticPr fontId="48" type="noConversion"/>
  <printOptions horizontalCentered="1"/>
  <pageMargins left="0.7" right="0.7" top="0.75" bottom="0.75" header="0.3" footer="0.3"/>
  <pageSetup paperSize="9" scale="48" fitToHeight="2" orientation="portrait"/>
  <headerFooter alignWithMargins="0"/>
  <colBreaks count="1" manualBreakCount="1">
    <brk id="6" max="64" man="1"/>
  </colBreaks>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2"/>
  <sheetViews>
    <sheetView showRuler="0" view="pageBreakPreview" topLeftCell="A34" zoomScale="90" zoomScaleNormal="90" zoomScaleSheetLayoutView="90" zoomScalePageLayoutView="90" workbookViewId="0">
      <selection activeCell="D48" sqref="D48"/>
    </sheetView>
  </sheetViews>
  <sheetFormatPr baseColWidth="10" defaultColWidth="11.5" defaultRowHeight="15" x14ac:dyDescent="0"/>
  <cols>
    <col min="1" max="1" width="11.1640625" style="151" customWidth="1"/>
    <col min="2" max="2" width="40.5" style="152" customWidth="1"/>
    <col min="3" max="3" width="31.83203125" style="152" customWidth="1"/>
    <col min="4" max="4" width="43.5" style="153" bestFit="1" customWidth="1"/>
    <col min="5" max="5" width="15.1640625" style="822" customWidth="1"/>
    <col min="6" max="6" width="16.33203125" style="822" customWidth="1"/>
    <col min="7" max="7" width="12.6640625" style="170" customWidth="1"/>
    <col min="8" max="16384" width="11.5" style="170"/>
  </cols>
  <sheetData>
    <row r="1" spans="1:7">
      <c r="A1" s="846" t="s">
        <v>397</v>
      </c>
      <c r="B1" s="846"/>
      <c r="C1" s="846"/>
      <c r="D1" s="846"/>
      <c r="E1" s="835"/>
      <c r="F1" s="835"/>
      <c r="G1" s="738"/>
    </row>
    <row r="2" spans="1:7">
      <c r="A2" s="847" t="s">
        <v>1069</v>
      </c>
      <c r="B2" s="847"/>
      <c r="C2" s="847"/>
      <c r="D2" s="847"/>
      <c r="E2" s="835"/>
      <c r="F2" s="835"/>
      <c r="G2" s="738"/>
    </row>
    <row r="3" spans="1:7" s="169" customFormat="1">
      <c r="A3" s="391" t="s">
        <v>195</v>
      </c>
      <c r="B3" s="739" t="s">
        <v>196</v>
      </c>
      <c r="C3" s="740" t="s">
        <v>197</v>
      </c>
      <c r="D3" s="823" t="s">
        <v>198</v>
      </c>
      <c r="E3" s="835"/>
      <c r="F3" s="835"/>
    </row>
    <row r="4" spans="1:7" ht="30">
      <c r="A4" s="741">
        <v>2101</v>
      </c>
      <c r="B4" s="159" t="s">
        <v>1063</v>
      </c>
      <c r="C4" s="743"/>
      <c r="D4" s="824"/>
      <c r="E4" s="835"/>
      <c r="F4" s="835"/>
    </row>
    <row r="5" spans="1:7" ht="30">
      <c r="A5" s="741">
        <f>A4+1</f>
        <v>2102</v>
      </c>
      <c r="B5" s="159" t="s">
        <v>1064</v>
      </c>
      <c r="D5" s="824" t="str">
        <f>CONCATENATE("If age is &lt;15, skip to",A29)</f>
        <v>If age is &lt;15, skip to2121</v>
      </c>
      <c r="E5" s="835"/>
      <c r="F5" s="835"/>
    </row>
    <row r="6" spans="1:7" ht="45">
      <c r="A6" s="741">
        <f>A5+1</f>
        <v>2103</v>
      </c>
      <c r="B6" s="742" t="s">
        <v>269</v>
      </c>
      <c r="C6" s="744" t="s">
        <v>744</v>
      </c>
      <c r="D6" s="824" t="str">
        <f>CONCATENATE("Skip Pattern
If 2--&gt;",A29," 
Check with household Questionnaire,Q211: 
- If Q211=1, --&gt; ",A6," =No 
- If Q211=(2 or 3 or 4 or 5) --&gt; Q",A6,"=Yes")</f>
        <v>Skip Pattern
If 2--&gt;2121 
Check with household Questionnaire,Q211: 
- If Q211=1, --&gt; 2103 =No 
- If Q211=(2 or 3 or 4 or 5) --&gt; Q2103=Yes</v>
      </c>
      <c r="E6" s="835"/>
      <c r="F6" s="835"/>
    </row>
    <row r="7" spans="1:7" ht="75">
      <c r="A7" s="745">
        <f>A6+1</f>
        <v>2104</v>
      </c>
      <c r="B7" s="742" t="s">
        <v>270</v>
      </c>
      <c r="C7" s="746" t="s">
        <v>493</v>
      </c>
      <c r="D7" s="825"/>
      <c r="E7" s="835"/>
      <c r="F7" s="835"/>
    </row>
    <row r="8" spans="1:7">
      <c r="A8" s="853" t="s">
        <v>199</v>
      </c>
      <c r="B8" s="853"/>
      <c r="C8" s="853"/>
      <c r="D8" s="853"/>
      <c r="E8" s="835"/>
      <c r="F8" s="835"/>
    </row>
    <row r="9" spans="1:7" ht="75">
      <c r="A9" s="745">
        <f>A7+1</f>
        <v>2105</v>
      </c>
      <c r="B9" s="742" t="s">
        <v>87</v>
      </c>
      <c r="C9" s="744" t="s">
        <v>492</v>
      </c>
      <c r="D9" s="824" t="str">
        <f>CONCATENATE("If year=9998, --&gt; Q", A10,"
Otherwise --&gt;",A11," and automatically calculate the age in ",A10," from ", A4,
"
Validation rule: Q",A9,"must be at least 8+year of birth ")</f>
        <v xml:space="preserve">If year=9998, --&gt; Q2106
Otherwise --&gt;2107 and automatically calculate the age in 2106 from 2101
Validation rule: Q2105must be at least 8+year of birth </v>
      </c>
      <c r="E9" s="835"/>
      <c r="F9" s="835"/>
    </row>
    <row r="10" spans="1:7" ht="30">
      <c r="A10" s="745">
        <f>A9+1</f>
        <v>2106</v>
      </c>
      <c r="B10" s="742" t="s">
        <v>411</v>
      </c>
      <c r="C10" s="743" t="s">
        <v>412</v>
      </c>
      <c r="D10" s="825" t="s">
        <v>413</v>
      </c>
      <c r="E10" s="835"/>
      <c r="F10" s="835"/>
    </row>
    <row r="11" spans="1:7" ht="212.25" customHeight="1">
      <c r="A11" s="745">
        <f>A10+1</f>
        <v>2107</v>
      </c>
      <c r="B11" s="742" t="s">
        <v>416</v>
      </c>
      <c r="C11" s="744" t="s">
        <v>1012</v>
      </c>
      <c r="D11" s="824" t="str">
        <f>CONCATENATE("Skip Pattern: 
If 3 or 98 --&gt; Check ", A7, " 
If Q", A7," =1 or 98 --&gt; Q", A29, "
If Q", A7,"----&gt; else --&gt; Q", A14, "
If  Q",A7,"=1 &amp; Q",A11,"= 1 or 2 --&gt;  Check the household Questionnaire; Q211 should be either 3 or 4")</f>
        <v>Skip Pattern: 
If 3 or 98 --&gt; Check 2104 
If Q2104 =1 or 98 --&gt; Q2121
If Q2104----&gt; else --&gt; Q2109
If  Q2104=1 &amp; Q2107= 1 or 2 --&gt;  Check the household Questionnaire; Q211 should be either 3 or 4</v>
      </c>
      <c r="E11" s="836"/>
      <c r="F11" s="835"/>
    </row>
    <row r="12" spans="1:7" ht="60">
      <c r="A12" s="745">
        <f>A11+1</f>
        <v>2108</v>
      </c>
      <c r="B12" s="742" t="s">
        <v>890</v>
      </c>
      <c r="C12" s="742" t="s">
        <v>202</v>
      </c>
      <c r="D12" s="824" t="str">
        <f>CONCATENATE("Skip Pattern: 
If Q",A7," =1 or 98 --&gt; Q",A29, "
If Q", A7," ---&gt; else --&gt; Q", A14)</f>
        <v>Skip Pattern: 
If Q2104 =1 or 98 --&gt; Q2121
If Q2104 ---&gt; else --&gt; Q2109</v>
      </c>
      <c r="E12" s="835"/>
      <c r="F12" s="835"/>
    </row>
    <row r="13" spans="1:7">
      <c r="A13" s="853" t="s">
        <v>201</v>
      </c>
      <c r="B13" s="854"/>
      <c r="C13" s="854"/>
      <c r="D13" s="854"/>
      <c r="E13" s="835"/>
      <c r="F13" s="835"/>
    </row>
    <row r="14" spans="1:7" ht="75">
      <c r="A14" s="745">
        <f>A12+1</f>
        <v>2109</v>
      </c>
      <c r="B14" s="742" t="s">
        <v>126</v>
      </c>
      <c r="C14" s="744" t="s">
        <v>492</v>
      </c>
      <c r="D14" s="824" t="str">
        <f>CONCATENATE("If year=9998, --&gt; Q", A15,"
Otherwise --&gt;",A16," and automatically calculate the age in ",A15," from ", A$4)</f>
        <v>If year=9998, --&gt; Q2110
Otherwise --&gt;2111 and automatically calculate the age in 2110 from 2101</v>
      </c>
      <c r="E14" s="835"/>
      <c r="F14" s="835"/>
    </row>
    <row r="15" spans="1:7" ht="30">
      <c r="A15" s="747">
        <f>A14+1</f>
        <v>2110</v>
      </c>
      <c r="B15" s="742" t="s">
        <v>414</v>
      </c>
      <c r="C15" s="743" t="s">
        <v>412</v>
      </c>
      <c r="D15" s="825" t="s">
        <v>487</v>
      </c>
      <c r="E15" s="835"/>
      <c r="F15" s="835"/>
    </row>
    <row r="16" spans="1:7" ht="60">
      <c r="A16" s="747">
        <f>A15+1</f>
        <v>2111</v>
      </c>
      <c r="B16" s="742" t="s">
        <v>417</v>
      </c>
      <c r="C16" s="744" t="s">
        <v>456</v>
      </c>
      <c r="D16" s="826" t="str">
        <f>CONCATENATE("Skip Pattern: 
If 3 or 98 --&gt; Check ", A$7, " 
If Q", A$7," =2 --&gt; Q", A$29, "
If Q", A$7,"&gt; 2--&gt; Q", A19,)</f>
        <v>Skip Pattern: 
If 3 or 98 --&gt; Check 2104 
If Q2104 =2 --&gt; Q2121
If Q2104&gt; 2--&gt; Q2113</v>
      </c>
      <c r="E16" s="835"/>
      <c r="F16" s="835"/>
    </row>
    <row r="17" spans="1:6" ht="60">
      <c r="A17" s="747">
        <f>A16+1</f>
        <v>2112</v>
      </c>
      <c r="B17" s="742" t="s">
        <v>890</v>
      </c>
      <c r="C17" s="742" t="s">
        <v>202</v>
      </c>
      <c r="D17" s="826" t="str">
        <f>CONCATENATE("Skip Pattern: 
Check ", A$7, " 
If Q", A$7," =2 --&gt; Q", A$29, "
If Q", A$7,"&gt; 2--&gt; Q", A19,)</f>
        <v>Skip Pattern: 
Check 2104 
If Q2104 =2 --&gt; Q2121
If Q2104&gt; 2--&gt; Q2113</v>
      </c>
      <c r="E17" s="835"/>
      <c r="F17" s="835"/>
    </row>
    <row r="18" spans="1:6">
      <c r="A18" s="853" t="s">
        <v>203</v>
      </c>
      <c r="B18" s="854"/>
      <c r="C18" s="854"/>
      <c r="D18" s="854"/>
      <c r="E18" s="835"/>
      <c r="F18" s="835"/>
    </row>
    <row r="19" spans="1:6" ht="75">
      <c r="A19" s="749">
        <f>A17+1</f>
        <v>2113</v>
      </c>
      <c r="B19" s="742" t="s">
        <v>127</v>
      </c>
      <c r="C19" s="744" t="s">
        <v>492</v>
      </c>
      <c r="D19" s="824" t="str">
        <f>CONCATENATE("If year=9998, --&gt; Q", A20,"
Otherwise --&gt;",A21," and automatically calculate the age in ",A20," from ", A$4)</f>
        <v>If year=9998, --&gt; Q2114
Otherwise --&gt;2115 and automatically calculate the age in 2114 from 2101</v>
      </c>
      <c r="E19" s="835"/>
      <c r="F19" s="835"/>
    </row>
    <row r="20" spans="1:6" ht="30">
      <c r="A20" s="749">
        <f>A19+1</f>
        <v>2114</v>
      </c>
      <c r="B20" s="742" t="s">
        <v>415</v>
      </c>
      <c r="C20" s="743" t="s">
        <v>412</v>
      </c>
      <c r="D20" s="825" t="s">
        <v>487</v>
      </c>
      <c r="E20" s="835"/>
      <c r="F20" s="835"/>
    </row>
    <row r="21" spans="1:6" ht="60">
      <c r="A21" s="749">
        <f>A20+1</f>
        <v>2115</v>
      </c>
      <c r="B21" s="742" t="s">
        <v>417</v>
      </c>
      <c r="C21" s="744" t="s">
        <v>456</v>
      </c>
      <c r="D21" s="826" t="str">
        <f>CONCATENATE("Skip Pattern: 
If 3 or 98 --&gt; Check ", A$7, " 
If Q", A$7," =3 --&gt; Q", A$29, "
If Q", A$7,"&gt; 3--&gt; Q", A24,)</f>
        <v>Skip Pattern: 
If 3 or 98 --&gt; Check 2104 
If Q2104 =3 --&gt; Q2121
If Q2104&gt; 3--&gt; Q2117</v>
      </c>
      <c r="E21" s="835"/>
      <c r="F21" s="835"/>
    </row>
    <row r="22" spans="1:6" ht="60">
      <c r="A22" s="749">
        <f>A21+1</f>
        <v>2116</v>
      </c>
      <c r="B22" s="742" t="s">
        <v>200</v>
      </c>
      <c r="C22" s="742" t="s">
        <v>202</v>
      </c>
      <c r="D22" s="826" t="str">
        <f>CONCATENATE("Skip Pattern: 
Check ", A$7, " 
If Q", A$7," =3 --&gt; Q", A$29, "
If Q", A$7,"&gt; 3--&gt; Q", A24,)</f>
        <v>Skip Pattern: 
Check 2104 
If Q2104 =3 --&gt; Q2121
If Q2104&gt; 3--&gt; Q2117</v>
      </c>
      <c r="E22" s="835"/>
      <c r="F22" s="835"/>
    </row>
    <row r="23" spans="1:6">
      <c r="A23" s="849" t="s">
        <v>204</v>
      </c>
      <c r="B23" s="849"/>
      <c r="C23" s="849"/>
      <c r="D23" s="849"/>
      <c r="E23" s="835"/>
      <c r="F23" s="835"/>
    </row>
    <row r="24" spans="1:6" ht="75">
      <c r="A24" s="749">
        <f>A22+1</f>
        <v>2117</v>
      </c>
      <c r="B24" s="742" t="s">
        <v>128</v>
      </c>
      <c r="C24" s="744" t="s">
        <v>492</v>
      </c>
      <c r="D24" s="824" t="str">
        <f>CONCATENATE("If year=9998, --&gt; Q", A25,"
Otherwise --&gt;",A26," and automatically calculate the age in ",A25," from ", A$4)</f>
        <v>If year=9998, --&gt; Q2118
Otherwise --&gt;2119 and automatically calculate the age in 2118 from 2101</v>
      </c>
      <c r="E24" s="835"/>
      <c r="F24" s="835"/>
    </row>
    <row r="25" spans="1:6" ht="30">
      <c r="A25" s="749">
        <f>A24+1</f>
        <v>2118</v>
      </c>
      <c r="B25" s="742" t="s">
        <v>580</v>
      </c>
      <c r="C25" s="743" t="s">
        <v>412</v>
      </c>
      <c r="D25" s="825" t="s">
        <v>487</v>
      </c>
      <c r="E25" s="835"/>
      <c r="F25" s="835"/>
    </row>
    <row r="26" spans="1:6" ht="60">
      <c r="A26" s="749">
        <f>A25+1</f>
        <v>2119</v>
      </c>
      <c r="B26" s="742" t="s">
        <v>417</v>
      </c>
      <c r="C26" s="744" t="s">
        <v>494</v>
      </c>
      <c r="D26" s="827" t="str">
        <f>CONCATENATE("Skip Pattern: 
If 3 or 98 --&gt;",A29)</f>
        <v>Skip Pattern: 
If 3 or 98 --&gt;2121</v>
      </c>
      <c r="E26" s="835"/>
      <c r="F26" s="835"/>
    </row>
    <row r="27" spans="1:6" ht="60">
      <c r="A27" s="749">
        <f>A26+1</f>
        <v>2120</v>
      </c>
      <c r="B27" s="742" t="s">
        <v>890</v>
      </c>
      <c r="C27" s="742" t="s">
        <v>202</v>
      </c>
      <c r="D27" s="828"/>
      <c r="E27" s="835"/>
      <c r="F27" s="835"/>
    </row>
    <row r="28" spans="1:6">
      <c r="A28" s="849" t="s">
        <v>205</v>
      </c>
      <c r="B28" s="849"/>
      <c r="C28" s="849"/>
      <c r="D28" s="849"/>
      <c r="E28" s="835"/>
      <c r="F28" s="835"/>
    </row>
    <row r="29" spans="1:6" ht="75">
      <c r="A29" s="749">
        <f>A27+1</f>
        <v>2121</v>
      </c>
      <c r="B29" s="750" t="s">
        <v>901</v>
      </c>
      <c r="C29" s="742" t="s">
        <v>496</v>
      </c>
      <c r="D29" s="827" t="str">
        <f>CONCATENATE("If 9999 --&gt; Q", A46,"
If 9998 --&gt;",A30,"
Otherwise --&gt;",A31, " and automatically calculate age")</f>
        <v>If 9999 --&gt; Q2135
If 9998 --&gt;2122
Otherwise --&gt;2123 and automatically calculate age</v>
      </c>
      <c r="E29" s="835"/>
      <c r="F29" s="835"/>
    </row>
    <row r="30" spans="1:6" ht="30">
      <c r="A30" s="749">
        <f>A29+1</f>
        <v>2122</v>
      </c>
      <c r="B30" s="750" t="s">
        <v>495</v>
      </c>
      <c r="C30" s="750" t="s">
        <v>497</v>
      </c>
      <c r="D30" s="827"/>
      <c r="E30" s="835"/>
      <c r="F30" s="835"/>
    </row>
    <row r="31" spans="1:6" ht="45">
      <c r="A31" s="749">
        <f>A30+1</f>
        <v>2123</v>
      </c>
      <c r="B31" s="751" t="s">
        <v>241</v>
      </c>
      <c r="C31" s="744" t="s">
        <v>455</v>
      </c>
      <c r="D31" s="827" t="str">
        <f>CONCATENATE("Skip Pattern: 
If 2 or 98 --&gt;  Q",A36)</f>
        <v>Skip Pattern: 
If 2 or 98 --&gt;  Q2127</v>
      </c>
      <c r="E31" s="835"/>
      <c r="F31" s="835"/>
    </row>
    <row r="32" spans="1:6" ht="60">
      <c r="A32" s="749">
        <f>A31+1</f>
        <v>2124</v>
      </c>
      <c r="B32" s="750" t="s">
        <v>236</v>
      </c>
      <c r="C32" s="750" t="s">
        <v>457</v>
      </c>
      <c r="D32" s="827" t="str">
        <f>CONCATENATE("Skip Pattern: 
If 98 --&gt; Q",A36
)</f>
        <v>Skip Pattern: 
If 98 --&gt; Q2127</v>
      </c>
      <c r="E32" s="835"/>
      <c r="F32" s="835"/>
    </row>
    <row r="33" spans="1:6">
      <c r="A33" s="749"/>
      <c r="B33" s="848" t="s">
        <v>419</v>
      </c>
      <c r="C33" s="848"/>
      <c r="D33" s="848"/>
      <c r="E33" s="835"/>
      <c r="F33" s="835"/>
    </row>
    <row r="34" spans="1:6" ht="45">
      <c r="A34" s="749">
        <f>A32+1</f>
        <v>2125</v>
      </c>
      <c r="B34" s="751" t="s">
        <v>234</v>
      </c>
      <c r="C34" s="750" t="s">
        <v>499</v>
      </c>
      <c r="D34" s="828"/>
      <c r="E34" s="835"/>
      <c r="F34" s="835"/>
    </row>
    <row r="35" spans="1:6" ht="45">
      <c r="A35" s="749">
        <f>A34+1</f>
        <v>2126</v>
      </c>
      <c r="B35" s="750" t="s">
        <v>582</v>
      </c>
      <c r="C35" s="750" t="s">
        <v>499</v>
      </c>
      <c r="D35" s="824" t="str">
        <f xml:space="preserve"> CONCATENATE("Skip Pattern: 
If Q", A32,"=2 or =3 --&gt; Q",A40)</f>
        <v>Skip Pattern: 
If Q2124=2 or =3 --&gt; Q2130</v>
      </c>
      <c r="E35" s="835"/>
      <c r="F35" s="835"/>
    </row>
    <row r="36" spans="1:6" ht="30">
      <c r="A36" s="749">
        <f>A35+1</f>
        <v>2127</v>
      </c>
      <c r="B36" s="750" t="s">
        <v>855</v>
      </c>
      <c r="C36" s="750" t="s">
        <v>762</v>
      </c>
      <c r="D36" s="824" t="str">
        <f>CONCATENATE("Skip Pattern: 
If 1 --&gt; Q",A46)</f>
        <v>Skip Pattern: 
If 1 --&gt; Q2135</v>
      </c>
      <c r="E36" s="835"/>
      <c r="F36" s="835"/>
    </row>
    <row r="37" spans="1:6" ht="60">
      <c r="A37" s="749">
        <f>A36+1</f>
        <v>2128</v>
      </c>
      <c r="B37" s="750" t="s">
        <v>965</v>
      </c>
      <c r="C37" s="742" t="s">
        <v>878</v>
      </c>
      <c r="D37" s="827" t="str">
        <f>CONCATENATE("If 9998 --&gt;",A38,
"
 Otherwise --&gt; Q",A46, " and automatically calculate age of school completion")</f>
        <v>If 9998 --&gt;2129
 Otherwise --&gt; Q2135 and automatically calculate age of school completion</v>
      </c>
      <c r="E37" s="835"/>
      <c r="F37" s="835"/>
    </row>
    <row r="38" spans="1:6" ht="30">
      <c r="A38" s="749">
        <f>A37+1</f>
        <v>2129</v>
      </c>
      <c r="B38" s="750" t="s">
        <v>498</v>
      </c>
      <c r="C38" s="750" t="s">
        <v>497</v>
      </c>
      <c r="D38" s="827" t="str">
        <f>CONCATENATE("After answering --&gt; Q", A46)</f>
        <v>After answering --&gt; Q2135</v>
      </c>
      <c r="E38" s="835"/>
      <c r="F38" s="835"/>
    </row>
    <row r="39" spans="1:6">
      <c r="A39" s="749"/>
      <c r="B39" s="848" t="s">
        <v>420</v>
      </c>
      <c r="C39" s="848"/>
      <c r="D39" s="848"/>
      <c r="E39" s="835"/>
      <c r="F39" s="835"/>
    </row>
    <row r="40" spans="1:6" ht="45">
      <c r="A40" s="749">
        <f>A38+1</f>
        <v>2130</v>
      </c>
      <c r="B40" s="750" t="s">
        <v>235</v>
      </c>
      <c r="C40" s="750" t="s">
        <v>499</v>
      </c>
      <c r="D40" s="828"/>
      <c r="E40" s="835"/>
      <c r="F40" s="835"/>
    </row>
    <row r="41" spans="1:6" ht="45">
      <c r="A41" s="749">
        <f>A40+1</f>
        <v>2131</v>
      </c>
      <c r="B41" s="750" t="s">
        <v>237</v>
      </c>
      <c r="C41" s="750" t="s">
        <v>499</v>
      </c>
      <c r="D41" s="828"/>
      <c r="E41" s="835"/>
      <c r="F41" s="835"/>
    </row>
    <row r="42" spans="1:6" ht="30">
      <c r="A42" s="749">
        <f>A41+1</f>
        <v>2132</v>
      </c>
      <c r="B42" s="750" t="s">
        <v>855</v>
      </c>
      <c r="C42" s="750" t="s">
        <v>762</v>
      </c>
      <c r="D42" s="824" t="str">
        <f>CONCATENATE("Skip Pattern: 
If 1 --&gt; Q",A46)</f>
        <v>Skip Pattern: 
If 1 --&gt; Q2135</v>
      </c>
      <c r="E42" s="835"/>
      <c r="F42" s="835"/>
    </row>
    <row r="43" spans="1:6" ht="60">
      <c r="A43" s="749">
        <f>A42+1</f>
        <v>2133</v>
      </c>
      <c r="B43" s="750" t="s">
        <v>500</v>
      </c>
      <c r="C43" s="742" t="s">
        <v>879</v>
      </c>
      <c r="D43" s="827" t="str">
        <f>CONCATENATE("If 9998 --&gt; Q",A44,"
Otherwise ---&gt; Q",A46, " and automatically calculate age in ",A44)</f>
        <v>If 9998 --&gt; Q2134
Otherwise ---&gt; Q2135 and automatically calculate age in 2134</v>
      </c>
      <c r="E43" s="835"/>
      <c r="F43" s="835"/>
    </row>
    <row r="44" spans="1:6" ht="30">
      <c r="A44" s="749">
        <f>A43+1</f>
        <v>2134</v>
      </c>
      <c r="B44" s="750" t="s">
        <v>498</v>
      </c>
      <c r="C44" s="750" t="s">
        <v>497</v>
      </c>
      <c r="D44" s="827"/>
      <c r="E44" s="835"/>
      <c r="F44" s="835"/>
    </row>
    <row r="45" spans="1:6">
      <c r="A45" s="849" t="s">
        <v>206</v>
      </c>
      <c r="B45" s="849"/>
      <c r="C45" s="849"/>
      <c r="D45" s="849"/>
      <c r="E45" s="837"/>
      <c r="F45" s="837"/>
    </row>
    <row r="46" spans="1:6" ht="45">
      <c r="A46" s="749">
        <f>A44+1</f>
        <v>2135</v>
      </c>
      <c r="B46" s="750" t="s">
        <v>1089</v>
      </c>
      <c r="C46" s="744" t="s">
        <v>455</v>
      </c>
      <c r="D46" s="828" t="str">
        <f>CONCATENATE("If 2 or 98 --&gt; Q",A50)</f>
        <v>If 2 or 98 --&gt; Q2138</v>
      </c>
      <c r="E46" s="837"/>
      <c r="F46" s="837"/>
    </row>
    <row r="47" spans="1:6" ht="60">
      <c r="A47" s="749">
        <f>A46+1</f>
        <v>2136</v>
      </c>
      <c r="B47" s="750" t="s">
        <v>858</v>
      </c>
      <c r="C47" s="750" t="s">
        <v>1094</v>
      </c>
      <c r="D47" s="828"/>
      <c r="E47" s="837"/>
      <c r="F47" s="837"/>
    </row>
    <row r="48" spans="1:6" ht="60">
      <c r="A48" s="749">
        <f>A47+1</f>
        <v>2137</v>
      </c>
      <c r="B48" s="695" t="s">
        <v>583</v>
      </c>
      <c r="C48" s="746"/>
      <c r="D48" s="829" t="str">
        <f>CONCATENATE("
# of rows to be provided = # provided in Q",A47,"
From and to should be dropdown menus: (1930-2016)
+ don't know 9998
 + Not applicable (still in job)  9999 (can only give in last job)"
)</f>
        <v xml:space="preserve">
# of rows to be provided = # provided in Q2136
From and to should be dropdown menus: (1930-2016)
+ don't know 9998
 + Not applicable (still in job)  9999 (can only give in last job)</v>
      </c>
      <c r="E48" s="837"/>
      <c r="F48" s="837"/>
    </row>
    <row r="49" spans="1:6">
      <c r="A49" s="850" t="s">
        <v>898</v>
      </c>
      <c r="B49" s="851"/>
      <c r="C49" s="851"/>
      <c r="D49" s="852"/>
      <c r="E49" s="753"/>
    </row>
    <row r="50" spans="1:6" ht="160.5" customHeight="1">
      <c r="A50" s="754">
        <f>A48+1</f>
        <v>2138</v>
      </c>
      <c r="B50" s="748" t="s">
        <v>238</v>
      </c>
      <c r="C50" s="748" t="s">
        <v>1013</v>
      </c>
      <c r="D50" s="830" t="str">
        <f>CONCATENATE("if 2 --&gt;", A54,"; If 98 --&gt;",A55)</f>
        <v>if 2 --&gt;2142; If 98 --&gt;2143</v>
      </c>
      <c r="E50" s="753"/>
    </row>
    <row r="51" spans="1:6" ht="118" customHeight="1">
      <c r="A51" s="754">
        <f>A50+1</f>
        <v>2139</v>
      </c>
      <c r="B51" s="748" t="s">
        <v>968</v>
      </c>
      <c r="C51" s="772" t="s">
        <v>967</v>
      </c>
      <c r="D51" s="830" t="s">
        <v>966</v>
      </c>
      <c r="E51" s="753"/>
    </row>
    <row r="52" spans="1:6">
      <c r="A52" s="754">
        <f>A51+1</f>
        <v>2140</v>
      </c>
      <c r="B52" s="748" t="s">
        <v>969</v>
      </c>
      <c r="C52" s="748"/>
      <c r="D52" s="806"/>
      <c r="E52" s="753"/>
    </row>
    <row r="53" spans="1:6" ht="45">
      <c r="A53" s="749">
        <f>A52+1</f>
        <v>2141</v>
      </c>
      <c r="B53" s="695" t="s">
        <v>207</v>
      </c>
      <c r="C53" s="744" t="s">
        <v>455</v>
      </c>
      <c r="D53" s="831" t="str">
        <f>CONCATENATE("If 1 --&gt;", A55, "
If 2 or 98, --&gt; next section")</f>
        <v>If 1 --&gt;2143
If 2 or 98, --&gt; next section</v>
      </c>
      <c r="E53" s="753"/>
    </row>
    <row r="54" spans="1:6" ht="30">
      <c r="A54" s="749">
        <f>A53+1</f>
        <v>2142</v>
      </c>
      <c r="B54" s="695" t="s">
        <v>239</v>
      </c>
      <c r="C54" s="755" t="s">
        <v>458</v>
      </c>
      <c r="E54" s="753"/>
    </row>
    <row r="55" spans="1:6" ht="75">
      <c r="A55" s="749">
        <f>A54+1</f>
        <v>2143</v>
      </c>
      <c r="B55" s="695" t="s">
        <v>208</v>
      </c>
      <c r="C55" s="752" t="s">
        <v>501</v>
      </c>
      <c r="D55" s="829" t="s">
        <v>584</v>
      </c>
      <c r="E55" s="753"/>
    </row>
    <row r="56" spans="1:6" ht="30">
      <c r="A56" s="756" t="s">
        <v>418</v>
      </c>
      <c r="B56" s="695"/>
      <c r="C56" s="746" t="s">
        <v>585</v>
      </c>
      <c r="D56" s="832" t="str">
        <f>CONCATENATE("# of repeats of question sequence ",A57, " to ",A61, " = answer to ",A55)</f>
        <v># of repeats of question sequence 2144 to 2148 = answer to 2143</v>
      </c>
      <c r="E56" s="753"/>
    </row>
    <row r="57" spans="1:6" s="151" customFormat="1" ht="45">
      <c r="A57" s="757">
        <f>A55+1</f>
        <v>2144</v>
      </c>
      <c r="B57" s="695" t="s">
        <v>592</v>
      </c>
      <c r="C57" s="750" t="s">
        <v>591</v>
      </c>
      <c r="D57" s="832" t="str">
        <f>CONCATENATE("If =2 --&gt;",A59)</f>
        <v>If =2 --&gt;2146</v>
      </c>
      <c r="E57" s="818"/>
      <c r="F57" s="818"/>
    </row>
    <row r="58" spans="1:6" ht="105">
      <c r="A58" s="757">
        <f>A57+1</f>
        <v>2145</v>
      </c>
      <c r="B58" s="748" t="s">
        <v>970</v>
      </c>
      <c r="C58" s="334" t="s">
        <v>971</v>
      </c>
      <c r="D58" s="833" t="str">
        <f>CONCATENATE("--&gt;",A60)</f>
        <v>--&gt;2147</v>
      </c>
      <c r="E58" s="838"/>
      <c r="F58" s="820"/>
    </row>
    <row r="59" spans="1:6" ht="30">
      <c r="A59" s="757">
        <f>A58+1</f>
        <v>2146</v>
      </c>
      <c r="B59" s="695" t="s">
        <v>586</v>
      </c>
      <c r="C59" s="750" t="s">
        <v>502</v>
      </c>
      <c r="D59" s="828"/>
    </row>
    <row r="60" spans="1:6" ht="30">
      <c r="A60" s="757">
        <f>A59+1</f>
        <v>2147</v>
      </c>
      <c r="B60" s="695" t="s">
        <v>589</v>
      </c>
      <c r="C60" s="750" t="s">
        <v>899</v>
      </c>
      <c r="D60" s="828" t="s">
        <v>587</v>
      </c>
    </row>
    <row r="61" spans="1:6" ht="165">
      <c r="A61" s="815">
        <f>A60+1</f>
        <v>2148</v>
      </c>
      <c r="B61" s="816" t="s">
        <v>588</v>
      </c>
      <c r="C61" s="817" t="s">
        <v>590</v>
      </c>
      <c r="D61" s="834"/>
    </row>
    <row r="62" spans="1:6" s="822" customFormat="1">
      <c r="A62" s="818"/>
      <c r="B62" s="819"/>
      <c r="C62" s="820"/>
      <c r="D62" s="821"/>
    </row>
  </sheetData>
  <customSheetViews>
    <customSheetView guid="{31A12346-0F01-1349-8588-78911923E3FD}" scale="90" showPageBreaks="1" printArea="1" showRuler="0" topLeftCell="A34">
      <selection activeCell="D48" sqref="D48"/>
      <printOptions horizontalCentered="1"/>
      <pageSetup paperSize="9" scale="48" fitToHeight="2" orientation="portrait"/>
      <headerFooter alignWithMargins="0"/>
    </customSheetView>
    <customSheetView guid="{A57FA7A2-D613-4CB4-A390-3CAB141D409F}" scale="85" showPageBreaks="1" printArea="1" view="pageBreakPreview" showRuler="0" topLeftCell="A16">
      <selection activeCell="B17" sqref="B17"/>
      <rowBreaks count="3" manualBreakCount="3">
        <brk id="17" max="5" man="1"/>
        <brk id="38" max="5" man="1"/>
        <brk id="63" max="5" man="1"/>
      </rowBreaks>
      <printOptions horizontalCentered="1"/>
      <pageSetup paperSize="9" scale="46" fitToHeight="2" orientation="portrait"/>
      <headerFooter alignWithMargins="0"/>
    </customSheetView>
    <customSheetView guid="{DAC6312B-2C52-4D86-9CC3-7542001FACCE}" scale="70" showPageBreaks="1" printArea="1" showRuler="0" topLeftCell="A46">
      <selection activeCell="B50" sqref="B50"/>
      <printOptions horizontalCentered="1"/>
      <pageSetup paperSize="9" scale="48" fitToHeight="2" orientation="portrait"/>
      <headerFooter alignWithMargins="0"/>
    </customSheetView>
    <customSheetView guid="{4678BB01-2F1C-6343-A784-E4537624D67F}" showPageBreaks="1" printArea="1" showRuler="0">
      <selection activeCell="E3" sqref="E3:F3"/>
      <printOptions horizontalCentered="1"/>
      <pageSetup paperSize="9" scale="48" fitToHeight="2" orientation="portrait"/>
      <headerFooter alignWithMargins="0"/>
    </customSheetView>
    <customSheetView guid="{A5A9FABE-33F3-43F1-B87F-E93FEE868B35}" scale="90" showPageBreaks="1" printArea="1" view="pageBreakPreview" showRuler="0">
      <selection activeCell="G7" sqref="G7"/>
      <printOptions horizontalCentered="1"/>
      <pageSetup paperSize="9" scale="48" fitToHeight="2" orientation="portrait"/>
      <headerFooter alignWithMargins="0"/>
    </customSheetView>
  </customSheetViews>
  <mergeCells count="11">
    <mergeCell ref="A49:D49"/>
    <mergeCell ref="A8:D8"/>
    <mergeCell ref="A13:D13"/>
    <mergeCell ref="A18:D18"/>
    <mergeCell ref="A23:D23"/>
    <mergeCell ref="A28:D28"/>
    <mergeCell ref="A1:D1"/>
    <mergeCell ref="A2:D2"/>
    <mergeCell ref="B33:D33"/>
    <mergeCell ref="B39:D39"/>
    <mergeCell ref="A45:D45"/>
  </mergeCells>
  <phoneticPr fontId="48" type="noConversion"/>
  <printOptions horizontalCentered="1"/>
  <pageMargins left="0.7" right="0.7" top="0.75" bottom="0.75" header="0.3" footer="0.3"/>
  <pageSetup paperSize="9" scale="48" fitToHeight="2" orientation="portrait"/>
  <headerFooter alignWithMargins="0"/>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1"/>
  <sheetViews>
    <sheetView showRuler="0" view="pageBreakPreview" topLeftCell="A10" zoomScale="93" zoomScaleNormal="93" zoomScaleSheetLayoutView="93" zoomScalePageLayoutView="93" workbookViewId="0">
      <selection activeCell="A3" sqref="A3"/>
    </sheetView>
  </sheetViews>
  <sheetFormatPr baseColWidth="10" defaultColWidth="11.5" defaultRowHeight="14" x14ac:dyDescent="0"/>
  <cols>
    <col min="1" max="1" width="10.6640625" style="149" customWidth="1"/>
    <col min="2" max="2" width="37.6640625" style="134" customWidth="1"/>
    <col min="3" max="3" width="40.33203125" style="135" bestFit="1" customWidth="1"/>
    <col min="4" max="4" width="36.1640625" style="136" customWidth="1"/>
    <col min="5" max="5" width="34" style="15" customWidth="1"/>
    <col min="6" max="6" width="22.5" style="15" bestFit="1" customWidth="1"/>
    <col min="7" max="7" width="23.5" style="22" bestFit="1" customWidth="1"/>
    <col min="8" max="8" width="28" style="22" bestFit="1" customWidth="1"/>
    <col min="9" max="9" width="15.5" style="22" customWidth="1"/>
    <col min="10" max="10" width="9.5" style="22" customWidth="1"/>
    <col min="11" max="11" width="25.6640625" style="22" customWidth="1"/>
    <col min="12" max="16384" width="11.5" style="15"/>
  </cols>
  <sheetData>
    <row r="1" spans="1:11" s="14" customFormat="1" ht="22" customHeight="1">
      <c r="A1" s="855" t="s">
        <v>397</v>
      </c>
      <c r="B1" s="855"/>
      <c r="C1" s="855"/>
      <c r="D1" s="855"/>
      <c r="E1"/>
      <c r="F1"/>
      <c r="G1" s="21"/>
      <c r="H1" s="21"/>
      <c r="I1" s="21"/>
      <c r="J1" s="21"/>
      <c r="K1" s="21"/>
    </row>
    <row r="2" spans="1:11" ht="15">
      <c r="A2" s="856" t="s">
        <v>1070</v>
      </c>
      <c r="B2" s="857"/>
      <c r="C2" s="857"/>
      <c r="D2" s="857"/>
    </row>
    <row r="3" spans="1:11">
      <c r="A3" s="133"/>
    </row>
    <row r="4" spans="1:11">
      <c r="A4" s="137" t="s">
        <v>195</v>
      </c>
      <c r="B4" s="137" t="s">
        <v>209</v>
      </c>
      <c r="C4" s="138" t="s">
        <v>210</v>
      </c>
      <c r="D4" s="138" t="s">
        <v>211</v>
      </c>
      <c r="F4" s="17"/>
      <c r="G4" s="17"/>
      <c r="H4" s="17"/>
      <c r="I4" s="17"/>
      <c r="J4" s="17"/>
      <c r="K4" s="17"/>
    </row>
    <row r="5" spans="1:11" ht="28">
      <c r="A5" s="132">
        <v>2201</v>
      </c>
      <c r="B5" s="139" t="s">
        <v>1065</v>
      </c>
      <c r="C5" s="758" t="s">
        <v>900</v>
      </c>
      <c r="D5" s="374" t="str">
        <f>CONCATENATE("Verify with housheold questionniare
If 1 --&gt;",A6, "
If 2 or 98 --&gt;",A7)</f>
        <v>Verify with housheold questionniare
If 1 --&gt;2202
If 2 or 98 --&gt;2203</v>
      </c>
      <c r="E5"/>
    </row>
    <row r="6" spans="1:11" ht="154">
      <c r="A6" s="132">
        <f>A5+1</f>
        <v>2202</v>
      </c>
      <c r="B6" s="508" t="s">
        <v>1066</v>
      </c>
      <c r="C6" s="141" t="s">
        <v>220</v>
      </c>
      <c r="D6" s="335" t="s">
        <v>593</v>
      </c>
      <c r="E6"/>
    </row>
    <row r="7" spans="1:11" ht="42">
      <c r="A7" s="425">
        <f>A6+1</f>
        <v>2203</v>
      </c>
      <c r="B7" s="129" t="s">
        <v>212</v>
      </c>
      <c r="C7" s="142" t="s">
        <v>595</v>
      </c>
      <c r="D7" s="143"/>
      <c r="E7"/>
    </row>
    <row r="8" spans="1:11">
      <c r="A8" s="865">
        <f>A7+1</f>
        <v>2204</v>
      </c>
      <c r="B8" s="868" t="s">
        <v>129</v>
      </c>
      <c r="C8" s="144" t="s">
        <v>594</v>
      </c>
      <c r="D8" s="861"/>
      <c r="E8"/>
    </row>
    <row r="9" spans="1:11">
      <c r="A9" s="866"/>
      <c r="B9" s="869"/>
      <c r="C9" s="144" t="s">
        <v>131</v>
      </c>
      <c r="D9" s="861"/>
      <c r="E9"/>
    </row>
    <row r="10" spans="1:11">
      <c r="A10" s="866"/>
      <c r="B10" s="869"/>
      <c r="C10" s="144" t="s">
        <v>213</v>
      </c>
      <c r="D10" s="861"/>
      <c r="E10"/>
    </row>
    <row r="11" spans="1:11">
      <c r="A11" s="866"/>
      <c r="B11" s="869"/>
      <c r="C11" s="145" t="s">
        <v>214</v>
      </c>
      <c r="D11" s="861"/>
      <c r="E11"/>
    </row>
    <row r="12" spans="1:11">
      <c r="A12" s="866"/>
      <c r="B12" s="869"/>
      <c r="C12" s="145" t="s">
        <v>190</v>
      </c>
      <c r="D12" s="861"/>
      <c r="E12"/>
    </row>
    <row r="13" spans="1:11">
      <c r="A13" s="866"/>
      <c r="B13" s="869"/>
      <c r="C13" s="145" t="s">
        <v>191</v>
      </c>
      <c r="D13" s="861"/>
      <c r="E13"/>
    </row>
    <row r="14" spans="1:11">
      <c r="A14" s="866"/>
      <c r="B14" s="869"/>
      <c r="C14" s="145" t="s">
        <v>215</v>
      </c>
      <c r="D14" s="861"/>
      <c r="E14"/>
    </row>
    <row r="15" spans="1:11">
      <c r="A15" s="866"/>
      <c r="B15" s="869"/>
      <c r="C15" s="145" t="s">
        <v>597</v>
      </c>
      <c r="D15" s="861"/>
      <c r="E15"/>
    </row>
    <row r="16" spans="1:11">
      <c r="A16" s="866"/>
      <c r="B16" s="869"/>
      <c r="C16" s="145" t="s">
        <v>216</v>
      </c>
      <c r="D16" s="861"/>
      <c r="E16"/>
    </row>
    <row r="17" spans="1:5">
      <c r="A17" s="866"/>
      <c r="B17" s="869"/>
      <c r="C17" s="145" t="s">
        <v>598</v>
      </c>
      <c r="D17" s="861"/>
      <c r="E17"/>
    </row>
    <row r="18" spans="1:5">
      <c r="A18" s="866"/>
      <c r="B18" s="869"/>
      <c r="C18" s="145" t="s">
        <v>217</v>
      </c>
      <c r="D18" s="861"/>
      <c r="E18"/>
    </row>
    <row r="19" spans="1:5">
      <c r="A19" s="866"/>
      <c r="B19" s="869"/>
      <c r="C19" s="145" t="s">
        <v>218</v>
      </c>
      <c r="D19" s="861"/>
      <c r="E19"/>
    </row>
    <row r="20" spans="1:5">
      <c r="A20" s="867"/>
      <c r="B20" s="870"/>
      <c r="C20" s="135" t="s">
        <v>132</v>
      </c>
      <c r="D20" s="861"/>
      <c r="E20"/>
    </row>
    <row r="21" spans="1:5">
      <c r="A21" s="858">
        <f>A8+1</f>
        <v>2205</v>
      </c>
      <c r="B21" s="862" t="s">
        <v>859</v>
      </c>
      <c r="C21" s="146" t="s">
        <v>219</v>
      </c>
      <c r="D21" s="863" t="s">
        <v>599</v>
      </c>
      <c r="E21"/>
    </row>
    <row r="22" spans="1:5">
      <c r="A22" s="858"/>
      <c r="B22" s="862"/>
      <c r="C22" s="144" t="s">
        <v>503</v>
      </c>
      <c r="D22" s="861"/>
      <c r="E22"/>
    </row>
    <row r="23" spans="1:5">
      <c r="A23" s="858"/>
      <c r="B23" s="862"/>
      <c r="C23" s="144" t="s">
        <v>504</v>
      </c>
      <c r="D23" s="861"/>
      <c r="E23"/>
    </row>
    <row r="24" spans="1:5">
      <c r="A24" s="858"/>
      <c r="B24" s="862"/>
      <c r="C24" s="135" t="s">
        <v>66</v>
      </c>
      <c r="D24" s="861"/>
      <c r="E24"/>
    </row>
    <row r="25" spans="1:5">
      <c r="A25" s="858"/>
      <c r="B25" s="862"/>
      <c r="C25" s="144" t="s">
        <v>596</v>
      </c>
      <c r="D25" s="861"/>
      <c r="E25"/>
    </row>
    <row r="26" spans="1:5">
      <c r="A26" s="858"/>
      <c r="B26" s="862"/>
      <c r="C26" s="144" t="s">
        <v>506</v>
      </c>
      <c r="D26" s="861"/>
      <c r="E26"/>
    </row>
    <row r="27" spans="1:5">
      <c r="A27" s="858"/>
      <c r="B27" s="862"/>
      <c r="C27" s="15" t="s">
        <v>505</v>
      </c>
      <c r="D27" s="861"/>
      <c r="E27"/>
    </row>
    <row r="28" spans="1:5">
      <c r="A28" s="858"/>
      <c r="B28" s="862"/>
      <c r="C28" s="144" t="s">
        <v>507</v>
      </c>
      <c r="D28" s="861"/>
      <c r="E28"/>
    </row>
    <row r="29" spans="1:5">
      <c r="A29" s="858"/>
      <c r="B29" s="862"/>
      <c r="C29" s="144" t="s">
        <v>132</v>
      </c>
      <c r="D29" s="861"/>
      <c r="E29"/>
    </row>
    <row r="30" spans="1:5" ht="84">
      <c r="A30" s="426">
        <f>A21+1</f>
        <v>2206</v>
      </c>
      <c r="B30" s="325" t="s">
        <v>972</v>
      </c>
      <c r="C30" s="335" t="s">
        <v>902</v>
      </c>
      <c r="D30" s="370" t="s">
        <v>903</v>
      </c>
      <c r="E30"/>
    </row>
    <row r="31" spans="1:5">
      <c r="A31" s="858">
        <f>A30+1</f>
        <v>2207</v>
      </c>
      <c r="B31" s="859" t="s">
        <v>880</v>
      </c>
      <c r="C31" s="145" t="s">
        <v>271</v>
      </c>
      <c r="D31" s="864" t="s">
        <v>486</v>
      </c>
      <c r="E31"/>
    </row>
    <row r="32" spans="1:5">
      <c r="A32" s="858"/>
      <c r="B32" s="860"/>
      <c r="C32" s="145" t="s">
        <v>272</v>
      </c>
      <c r="D32" s="864"/>
      <c r="E32"/>
    </row>
    <row r="33" spans="1:5">
      <c r="A33" s="858"/>
      <c r="B33" s="860"/>
      <c r="C33" s="145" t="s">
        <v>221</v>
      </c>
      <c r="D33" s="864"/>
      <c r="E33"/>
    </row>
    <row r="34" spans="1:5">
      <c r="A34" s="858"/>
      <c r="B34" s="860"/>
      <c r="C34" s="145" t="s">
        <v>222</v>
      </c>
      <c r="D34" s="864"/>
      <c r="E34"/>
    </row>
    <row r="35" spans="1:5">
      <c r="A35" s="858"/>
      <c r="B35" s="860"/>
      <c r="C35" s="147" t="s">
        <v>421</v>
      </c>
      <c r="D35" s="864"/>
      <c r="E35"/>
    </row>
    <row r="36" spans="1:5">
      <c r="A36" s="858"/>
      <c r="B36" s="860"/>
      <c r="C36" s="147" t="s">
        <v>132</v>
      </c>
      <c r="D36" s="864"/>
      <c r="E36"/>
    </row>
    <row r="37" spans="1:5">
      <c r="A37" s="130"/>
      <c r="B37" s="128"/>
      <c r="C37" s="128"/>
      <c r="D37" s="148"/>
      <c r="E37"/>
    </row>
    <row r="38" spans="1:5">
      <c r="A38" s="130"/>
      <c r="B38" s="128"/>
      <c r="C38" s="128"/>
      <c r="D38" s="148"/>
      <c r="E38"/>
    </row>
    <row r="39" spans="1:5">
      <c r="A39" s="130"/>
      <c r="B39" s="128"/>
      <c r="C39" s="128"/>
      <c r="D39" s="148"/>
      <c r="E39"/>
    </row>
    <row r="40" spans="1:5">
      <c r="A40" s="130"/>
      <c r="B40" s="128"/>
      <c r="C40" s="128"/>
      <c r="D40" s="148"/>
      <c r="E40"/>
    </row>
    <row r="41" spans="1:5">
      <c r="A41" s="130"/>
      <c r="B41" s="128"/>
      <c r="C41" s="128"/>
      <c r="D41" s="148"/>
      <c r="E41"/>
    </row>
    <row r="42" spans="1:5">
      <c r="A42" s="130"/>
      <c r="B42" s="128"/>
      <c r="C42" s="128"/>
      <c r="D42" s="148"/>
      <c r="E42"/>
    </row>
    <row r="43" spans="1:5">
      <c r="A43" s="130"/>
      <c r="B43" s="128"/>
      <c r="C43" s="128"/>
      <c r="D43" s="148"/>
      <c r="E43"/>
    </row>
    <row r="44" spans="1:5">
      <c r="A44" s="130"/>
      <c r="B44" s="128"/>
      <c r="C44" s="128"/>
      <c r="D44" s="148"/>
      <c r="E44"/>
    </row>
    <row r="45" spans="1:5">
      <c r="A45" s="130"/>
      <c r="B45" s="128"/>
      <c r="C45" s="128"/>
      <c r="D45" s="148"/>
      <c r="E45"/>
    </row>
    <row r="46" spans="1:5">
      <c r="A46" s="130"/>
      <c r="B46" s="128"/>
      <c r="C46" s="128"/>
      <c r="D46" s="148"/>
      <c r="E46"/>
    </row>
    <row r="47" spans="1:5">
      <c r="A47" s="130"/>
      <c r="B47" s="128"/>
      <c r="C47" s="128"/>
      <c r="D47" s="148"/>
      <c r="E47"/>
    </row>
    <row r="48" spans="1:5">
      <c r="A48" s="130"/>
      <c r="B48" s="128"/>
      <c r="C48" s="128"/>
      <c r="D48" s="148"/>
      <c r="E48"/>
    </row>
    <row r="49" spans="1:5">
      <c r="A49" s="130"/>
      <c r="B49" s="128"/>
      <c r="C49" s="128"/>
      <c r="D49" s="148"/>
      <c r="E49"/>
    </row>
    <row r="50" spans="1:5">
      <c r="A50" s="130"/>
      <c r="B50" s="128"/>
      <c r="C50" s="128"/>
      <c r="D50" s="148"/>
      <c r="E50"/>
    </row>
    <row r="51" spans="1:5">
      <c r="A51" s="130"/>
      <c r="B51" s="128"/>
      <c r="C51" s="128"/>
      <c r="E51"/>
    </row>
  </sheetData>
  <customSheetViews>
    <customSheetView guid="{31A12346-0F01-1349-8588-78911923E3FD}" scale="93" showPageBreaks="1" printArea="1" showRuler="0" topLeftCell="A10">
      <selection activeCell="A3" sqref="A3"/>
      <printOptions verticalCentered="1"/>
      <pageSetup paperSize="9" scale="65" orientation="portrait"/>
      <headerFooter alignWithMargins="0"/>
    </customSheetView>
    <customSheetView guid="{A57FA7A2-D613-4CB4-A390-3CAB141D409F}" scale="93" showPageBreaks="1" printArea="1" view="pageBreakPreview" showRuler="0" topLeftCell="A25">
      <selection activeCell="C29" sqref="C29"/>
      <printOptions verticalCentered="1"/>
      <pageSetup paperSize="9" scale="65" orientation="portrait"/>
      <headerFooter alignWithMargins="0"/>
    </customSheetView>
    <customSheetView guid="{DAC6312B-2C52-4D86-9CC3-7542001FACCE}" scale="90" showPageBreaks="1" printArea="1" showRuler="0" topLeftCell="A13">
      <selection activeCell="B6" sqref="B6"/>
      <printOptions verticalCentered="1"/>
      <pageSetup paperSize="9" scale="65" orientation="portrait"/>
      <headerFooter alignWithMargins="0"/>
    </customSheetView>
    <customSheetView guid="{4678BB01-2F1C-6343-A784-E4537624D67F}" scale="93" showPageBreaks="1" printArea="1" showRuler="0">
      <selection activeCell="E4" sqref="E4"/>
      <printOptions verticalCentered="1"/>
      <pageSetup paperSize="9" scale="65" orientation="portrait"/>
      <headerFooter alignWithMargins="0"/>
    </customSheetView>
    <customSheetView guid="{A5A9FABE-33F3-43F1-B87F-E93FEE868B35}" scale="93" showPageBreaks="1" printArea="1" view="pageBreakPreview" showRuler="0">
      <selection activeCell="A3" sqref="A3"/>
      <printOptions verticalCentered="1"/>
      <pageSetup paperSize="9" scale="65" orientation="portrait"/>
      <headerFooter alignWithMargins="0"/>
    </customSheetView>
  </customSheetViews>
  <mergeCells count="11">
    <mergeCell ref="A1:D1"/>
    <mergeCell ref="A2:D2"/>
    <mergeCell ref="A31:A36"/>
    <mergeCell ref="B31:B36"/>
    <mergeCell ref="D8:D20"/>
    <mergeCell ref="A21:A29"/>
    <mergeCell ref="B21:B29"/>
    <mergeCell ref="D21:D29"/>
    <mergeCell ref="D31:D36"/>
    <mergeCell ref="A8:A20"/>
    <mergeCell ref="B8:B20"/>
  </mergeCells>
  <phoneticPr fontId="48" type="noConversion"/>
  <printOptions verticalCentered="1"/>
  <pageMargins left="0.7" right="0.7" top="0.75" bottom="0.75" header="0.3" footer="0.3"/>
  <pageSetup paperSize="9" scale="65" orientation="portrait"/>
  <headerFooter alignWithMargins="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2"/>
  <sheetViews>
    <sheetView showRuler="0" view="pageBreakPreview" zoomScale="90" zoomScaleSheetLayoutView="90" workbookViewId="0">
      <selection activeCell="A3" sqref="A3"/>
    </sheetView>
  </sheetViews>
  <sheetFormatPr baseColWidth="10" defaultColWidth="11.5" defaultRowHeight="14" x14ac:dyDescent="0"/>
  <cols>
    <col min="1" max="1" width="15.6640625" style="134" customWidth="1"/>
    <col min="2" max="2" width="37.6640625" style="175" customWidth="1"/>
    <col min="3" max="3" width="33.6640625" style="135" customWidth="1"/>
    <col min="4" max="4" width="29" style="135" customWidth="1"/>
    <col min="5" max="5" width="19" style="15" customWidth="1"/>
    <col min="6" max="6" width="22.5" style="15" bestFit="1" customWidth="1"/>
    <col min="7" max="7" width="23.5" style="22" bestFit="1" customWidth="1"/>
    <col min="8" max="8" width="28" style="22" bestFit="1" customWidth="1"/>
    <col min="9" max="9" width="15.5" style="22" customWidth="1"/>
    <col min="10" max="10" width="9.5" style="22" customWidth="1"/>
    <col min="11" max="11" width="25.6640625" style="22" customWidth="1"/>
    <col min="12" max="16384" width="11.5" style="15"/>
  </cols>
  <sheetData>
    <row r="1" spans="1:11" s="14" customFormat="1" ht="15">
      <c r="A1" s="855" t="s">
        <v>398</v>
      </c>
      <c r="B1" s="855"/>
      <c r="C1" s="855"/>
      <c r="D1" s="855"/>
      <c r="E1"/>
      <c r="F1"/>
      <c r="G1" s="21"/>
      <c r="H1" s="21"/>
      <c r="I1" s="21"/>
      <c r="J1" s="21"/>
      <c r="K1" s="21"/>
    </row>
    <row r="2" spans="1:11" ht="15">
      <c r="A2" s="856" t="s">
        <v>1071</v>
      </c>
      <c r="B2" s="857"/>
      <c r="C2" s="857"/>
      <c r="D2" s="857"/>
    </row>
    <row r="3" spans="1:11">
      <c r="A3" s="174"/>
    </row>
    <row r="4" spans="1:11">
      <c r="A4" s="176" t="s">
        <v>195</v>
      </c>
      <c r="B4" s="138" t="s">
        <v>196</v>
      </c>
      <c r="C4" s="177" t="s">
        <v>197</v>
      </c>
      <c r="D4" s="177" t="s">
        <v>211</v>
      </c>
      <c r="F4" s="17"/>
      <c r="G4" s="17"/>
      <c r="H4" s="17"/>
      <c r="I4" s="17"/>
      <c r="J4" s="17"/>
      <c r="K4" s="17"/>
    </row>
    <row r="5" spans="1:11" ht="42">
      <c r="A5" s="132">
        <v>2301</v>
      </c>
      <c r="B5" s="150" t="s">
        <v>1067</v>
      </c>
      <c r="C5" s="140" t="s">
        <v>459</v>
      </c>
      <c r="D5" s="504" t="str">
        <f>CONCATENATE("Verify with housheold questionniare
If 1 --&gt;",A6, "
If 2 or 98 --&gt;",A7)</f>
        <v>Verify with housheold questionniare
If 1 --&gt;2302
If 2 or 98 --&gt;2303</v>
      </c>
      <c r="E5"/>
    </row>
    <row r="6" spans="1:11" ht="238" customHeight="1">
      <c r="A6" s="132">
        <f>A5+1</f>
        <v>2302</v>
      </c>
      <c r="B6" s="335" t="s">
        <v>1068</v>
      </c>
      <c r="C6" s="178" t="s">
        <v>223</v>
      </c>
      <c r="D6" s="335" t="s">
        <v>593</v>
      </c>
      <c r="E6"/>
      <c r="F6" s="22"/>
    </row>
    <row r="7" spans="1:11" ht="42">
      <c r="A7" s="132">
        <f>A6+1</f>
        <v>2303</v>
      </c>
      <c r="B7" s="179" t="s">
        <v>224</v>
      </c>
      <c r="C7" s="142" t="s">
        <v>595</v>
      </c>
      <c r="D7" s="143"/>
      <c r="E7"/>
      <c r="F7" s="22"/>
    </row>
    <row r="8" spans="1:11" ht="15.75" customHeight="1">
      <c r="A8" s="858">
        <f>A7+1</f>
        <v>2304</v>
      </c>
      <c r="B8" s="875" t="s">
        <v>133</v>
      </c>
      <c r="C8" s="144" t="s">
        <v>130</v>
      </c>
      <c r="D8" s="876"/>
      <c r="E8"/>
      <c r="F8" s="22"/>
    </row>
    <row r="9" spans="1:11">
      <c r="A9" s="858"/>
      <c r="B9" s="873"/>
      <c r="C9" s="144" t="s">
        <v>131</v>
      </c>
      <c r="D9" s="876"/>
      <c r="E9"/>
      <c r="F9" s="22"/>
    </row>
    <row r="10" spans="1:11">
      <c r="A10" s="858"/>
      <c r="B10" s="873"/>
      <c r="C10" s="144" t="s">
        <v>213</v>
      </c>
      <c r="D10" s="876"/>
      <c r="E10"/>
      <c r="F10" s="22"/>
    </row>
    <row r="11" spans="1:11">
      <c r="A11" s="858"/>
      <c r="B11" s="873"/>
      <c r="C11" s="145" t="s">
        <v>214</v>
      </c>
      <c r="D11" s="876"/>
      <c r="E11"/>
      <c r="F11" s="22"/>
    </row>
    <row r="12" spans="1:11">
      <c r="A12" s="858"/>
      <c r="B12" s="873"/>
      <c r="C12" s="145" t="s">
        <v>190</v>
      </c>
      <c r="D12" s="876"/>
      <c r="E12"/>
      <c r="F12" s="22"/>
    </row>
    <row r="13" spans="1:11">
      <c r="A13" s="858"/>
      <c r="B13" s="873"/>
      <c r="C13" s="145" t="s">
        <v>191</v>
      </c>
      <c r="D13" s="876"/>
      <c r="E13"/>
      <c r="F13" s="22"/>
    </row>
    <row r="14" spans="1:11">
      <c r="A14" s="858"/>
      <c r="B14" s="873"/>
      <c r="C14" s="145" t="s">
        <v>215</v>
      </c>
      <c r="D14" s="876"/>
      <c r="E14"/>
      <c r="F14" s="22"/>
    </row>
    <row r="15" spans="1:11">
      <c r="A15" s="858"/>
      <c r="B15" s="873"/>
      <c r="C15" s="466" t="s">
        <v>597</v>
      </c>
      <c r="D15" s="876"/>
      <c r="E15"/>
      <c r="F15" s="22"/>
    </row>
    <row r="16" spans="1:11">
      <c r="A16" s="858"/>
      <c r="B16" s="873"/>
      <c r="C16" s="145" t="s">
        <v>216</v>
      </c>
      <c r="D16" s="876"/>
      <c r="E16"/>
      <c r="F16" s="22"/>
    </row>
    <row r="17" spans="1:6">
      <c r="A17" s="858"/>
      <c r="B17" s="873"/>
      <c r="C17" s="145" t="s">
        <v>598</v>
      </c>
      <c r="D17" s="876"/>
      <c r="E17"/>
      <c r="F17" s="22"/>
    </row>
    <row r="18" spans="1:6">
      <c r="A18" s="858"/>
      <c r="B18" s="873"/>
      <c r="C18" s="145" t="s">
        <v>217</v>
      </c>
      <c r="D18" s="876"/>
      <c r="E18"/>
      <c r="F18" s="22"/>
    </row>
    <row r="19" spans="1:6">
      <c r="A19" s="858"/>
      <c r="B19" s="873"/>
      <c r="C19" s="145" t="s">
        <v>218</v>
      </c>
      <c r="D19" s="876"/>
      <c r="E19"/>
      <c r="F19" s="22"/>
    </row>
    <row r="20" spans="1:6">
      <c r="A20" s="858"/>
      <c r="B20" s="873"/>
      <c r="C20" s="257" t="s">
        <v>132</v>
      </c>
      <c r="D20" s="876"/>
      <c r="E20"/>
      <c r="F20" s="22"/>
    </row>
    <row r="21" spans="1:6" ht="26.25" customHeight="1">
      <c r="A21" s="858">
        <f>A8+1</f>
        <v>2305</v>
      </c>
      <c r="B21" s="877" t="s">
        <v>860</v>
      </c>
      <c r="C21" s="146" t="s">
        <v>219</v>
      </c>
      <c r="D21" s="880" t="s">
        <v>600</v>
      </c>
      <c r="E21"/>
      <c r="F21" s="22"/>
    </row>
    <row r="22" spans="1:6">
      <c r="A22" s="858"/>
      <c r="B22" s="878"/>
      <c r="C22" s="389" t="s">
        <v>503</v>
      </c>
      <c r="D22" s="881"/>
      <c r="E22"/>
      <c r="F22" s="22"/>
    </row>
    <row r="23" spans="1:6">
      <c r="A23" s="858"/>
      <c r="B23" s="878"/>
      <c r="C23" s="389" t="s">
        <v>504</v>
      </c>
      <c r="D23" s="881"/>
      <c r="E23"/>
      <c r="F23" s="22"/>
    </row>
    <row r="24" spans="1:6">
      <c r="A24" s="858"/>
      <c r="B24" s="878"/>
      <c r="C24" s="135" t="s">
        <v>66</v>
      </c>
      <c r="D24" s="881"/>
      <c r="E24"/>
      <c r="F24" s="22"/>
    </row>
    <row r="25" spans="1:6">
      <c r="A25" s="858"/>
      <c r="B25" s="878"/>
      <c r="C25" s="389" t="s">
        <v>596</v>
      </c>
      <c r="D25" s="881"/>
      <c r="E25"/>
      <c r="F25" s="22"/>
    </row>
    <row r="26" spans="1:6">
      <c r="A26" s="858"/>
      <c r="B26" s="878"/>
      <c r="C26" s="389" t="s">
        <v>506</v>
      </c>
      <c r="D26" s="881"/>
      <c r="E26"/>
      <c r="F26" s="22"/>
    </row>
    <row r="27" spans="1:6">
      <c r="A27" s="858"/>
      <c r="B27" s="878"/>
      <c r="C27" s="15" t="s">
        <v>505</v>
      </c>
      <c r="D27" s="881"/>
      <c r="E27"/>
      <c r="F27" s="22"/>
    </row>
    <row r="28" spans="1:6">
      <c r="A28" s="858"/>
      <c r="B28" s="878"/>
      <c r="C28" s="389" t="s">
        <v>507</v>
      </c>
      <c r="D28" s="881"/>
      <c r="E28"/>
      <c r="F28" s="22"/>
    </row>
    <row r="29" spans="1:6">
      <c r="A29" s="858"/>
      <c r="B29" s="879"/>
      <c r="C29" s="389" t="s">
        <v>132</v>
      </c>
      <c r="D29" s="881"/>
      <c r="E29"/>
      <c r="F29" s="22"/>
    </row>
    <row r="30" spans="1:6" ht="130.5" customHeight="1">
      <c r="A30" s="324">
        <f>A21+1</f>
        <v>2306</v>
      </c>
      <c r="B30" s="326" t="s">
        <v>973</v>
      </c>
      <c r="C30" s="335" t="s">
        <v>902</v>
      </c>
      <c r="D30" s="500" t="s">
        <v>904</v>
      </c>
      <c r="E30"/>
      <c r="F30" s="22"/>
    </row>
    <row r="31" spans="1:6">
      <c r="A31" s="865">
        <f>A30+1</f>
        <v>2307</v>
      </c>
      <c r="B31" s="872" t="s">
        <v>881</v>
      </c>
      <c r="C31" s="145"/>
      <c r="D31" s="871" t="s">
        <v>251</v>
      </c>
      <c r="E31"/>
      <c r="F31" s="22"/>
    </row>
    <row r="32" spans="1:6">
      <c r="A32" s="866"/>
      <c r="B32" s="873"/>
      <c r="C32" s="145" t="s">
        <v>271</v>
      </c>
      <c r="D32" s="869"/>
      <c r="E32"/>
      <c r="F32" s="22"/>
    </row>
    <row r="33" spans="1:6">
      <c r="A33" s="866"/>
      <c r="B33" s="873"/>
      <c r="C33" s="145" t="s">
        <v>272</v>
      </c>
      <c r="D33" s="869"/>
      <c r="E33"/>
      <c r="F33" s="22"/>
    </row>
    <row r="34" spans="1:6">
      <c r="A34" s="866"/>
      <c r="B34" s="873"/>
      <c r="C34" s="145" t="s">
        <v>221</v>
      </c>
      <c r="D34" s="869"/>
      <c r="E34"/>
      <c r="F34" s="22"/>
    </row>
    <row r="35" spans="1:6">
      <c r="A35" s="866"/>
      <c r="B35" s="873"/>
      <c r="C35" s="145" t="s">
        <v>222</v>
      </c>
      <c r="D35" s="869"/>
      <c r="E35"/>
      <c r="F35" s="22"/>
    </row>
    <row r="36" spans="1:6">
      <c r="A36" s="866"/>
      <c r="B36" s="873"/>
      <c r="C36" s="147" t="s">
        <v>421</v>
      </c>
      <c r="D36" s="869"/>
      <c r="E36"/>
      <c r="F36" s="22"/>
    </row>
    <row r="37" spans="1:6">
      <c r="A37" s="867"/>
      <c r="B37" s="874"/>
      <c r="C37" s="147" t="s">
        <v>132</v>
      </c>
      <c r="D37" s="870"/>
      <c r="E37"/>
      <c r="F37" s="22"/>
    </row>
    <row r="38" spans="1:6">
      <c r="A38" s="128"/>
      <c r="B38" s="180"/>
      <c r="C38" s="128"/>
      <c r="D38" s="128"/>
      <c r="E38"/>
      <c r="F38" s="22"/>
    </row>
    <row r="39" spans="1:6">
      <c r="A39" s="128"/>
      <c r="B39" s="180"/>
      <c r="C39" s="128"/>
      <c r="D39" s="128"/>
      <c r="E39"/>
      <c r="F39" s="22"/>
    </row>
    <row r="40" spans="1:6">
      <c r="A40" s="128"/>
      <c r="B40" s="180"/>
      <c r="C40" s="128"/>
      <c r="D40" s="128"/>
      <c r="E40"/>
    </row>
    <row r="41" spans="1:6">
      <c r="A41" s="128"/>
      <c r="B41" s="180"/>
      <c r="C41" s="128"/>
      <c r="D41" s="128"/>
      <c r="E41"/>
    </row>
    <row r="42" spans="1:6">
      <c r="A42" s="128"/>
      <c r="B42" s="180"/>
      <c r="C42" s="128"/>
      <c r="D42" s="128"/>
      <c r="E42"/>
    </row>
    <row r="43" spans="1:6">
      <c r="A43" s="128"/>
      <c r="B43" s="180"/>
      <c r="C43" s="128"/>
      <c r="D43" s="128"/>
      <c r="E43"/>
    </row>
    <row r="44" spans="1:6">
      <c r="A44" s="128"/>
      <c r="B44" s="180"/>
      <c r="C44" s="128"/>
      <c r="D44" s="128"/>
      <c r="E44"/>
    </row>
    <row r="45" spans="1:6">
      <c r="A45" s="128"/>
      <c r="B45" s="180"/>
      <c r="C45" s="128"/>
      <c r="D45" s="128"/>
      <c r="E45"/>
    </row>
    <row r="46" spans="1:6">
      <c r="A46" s="128"/>
      <c r="B46" s="180"/>
      <c r="C46" s="128"/>
      <c r="D46" s="128"/>
      <c r="E46"/>
    </row>
    <row r="47" spans="1:6">
      <c r="A47" s="128"/>
      <c r="B47" s="180"/>
      <c r="C47" s="128"/>
      <c r="D47" s="128"/>
      <c r="E47"/>
    </row>
    <row r="48" spans="1:6">
      <c r="A48" s="128"/>
      <c r="B48" s="180"/>
      <c r="C48" s="128"/>
      <c r="D48" s="128"/>
      <c r="E48"/>
    </row>
    <row r="49" spans="1:5">
      <c r="A49" s="128"/>
      <c r="B49" s="180"/>
      <c r="C49" s="128"/>
      <c r="D49" s="128"/>
      <c r="E49"/>
    </row>
    <row r="50" spans="1:5">
      <c r="A50" s="128"/>
      <c r="B50" s="180"/>
      <c r="C50" s="128"/>
      <c r="D50" s="128"/>
      <c r="E50"/>
    </row>
    <row r="51" spans="1:5">
      <c r="A51" s="128"/>
      <c r="B51" s="180"/>
      <c r="C51" s="128"/>
      <c r="D51" s="128"/>
      <c r="E51"/>
    </row>
    <row r="52" spans="1:5">
      <c r="A52" s="128"/>
      <c r="B52" s="180"/>
      <c r="C52" s="128"/>
      <c r="E52"/>
    </row>
  </sheetData>
  <customSheetViews>
    <customSheetView guid="{31A12346-0F01-1349-8588-78911923E3FD}" scale="90" showPageBreaks="1" printArea="1" showRuler="0">
      <selection activeCell="A3" sqref="A3"/>
      <printOptions verticalCentered="1"/>
      <pageSetup paperSize="9" scale="65" orientation="portrait"/>
      <headerFooter alignWithMargins="0"/>
    </customSheetView>
    <customSheetView guid="{A57FA7A2-D613-4CB4-A390-3CAB141D409F}" scale="90" showPageBreaks="1" printArea="1" view="pageBreakPreview" showRuler="0" topLeftCell="A22">
      <selection activeCell="D31" sqref="D31:D37"/>
      <printOptions verticalCentered="1"/>
      <pageSetup paperSize="9" scale="55" orientation="portrait"/>
      <headerFooter alignWithMargins="0"/>
    </customSheetView>
    <customSheetView guid="{DAC6312B-2C52-4D86-9CC3-7542001FACCE}" scale="90" showPageBreaks="1" printArea="1" view="pageBreakPreview" showRuler="0">
      <selection activeCell="B6" sqref="B6"/>
      <printOptions verticalCentered="1"/>
      <pageSetup paperSize="9" scale="65" orientation="portrait"/>
      <headerFooter alignWithMargins="0"/>
    </customSheetView>
    <customSheetView guid="{4678BB01-2F1C-6343-A784-E4537624D67F}" scale="90" showPageBreaks="1" printArea="1" showRuler="0">
      <selection activeCell="B30" sqref="B30"/>
      <printOptions verticalCentered="1"/>
      <pageSetup paperSize="9" scale="65" orientation="portrait"/>
      <headerFooter alignWithMargins="0"/>
    </customSheetView>
    <customSheetView guid="{A5A9FABE-33F3-43F1-B87F-E93FEE868B35}" scale="90" showPageBreaks="1" printArea="1" view="pageBreakPreview" showRuler="0">
      <selection activeCell="A3" sqref="A3"/>
      <printOptions verticalCentered="1"/>
      <pageSetup paperSize="9" scale="65" orientation="portrait"/>
      <headerFooter alignWithMargins="0"/>
    </customSheetView>
  </customSheetViews>
  <mergeCells count="11">
    <mergeCell ref="A1:D1"/>
    <mergeCell ref="A2:D2"/>
    <mergeCell ref="D31:D37"/>
    <mergeCell ref="B31:B37"/>
    <mergeCell ref="A31:A37"/>
    <mergeCell ref="A8:A20"/>
    <mergeCell ref="B8:B20"/>
    <mergeCell ref="D8:D20"/>
    <mergeCell ref="A21:A29"/>
    <mergeCell ref="B21:B29"/>
    <mergeCell ref="D21:D29"/>
  </mergeCells>
  <phoneticPr fontId="48" type="noConversion"/>
  <printOptions verticalCentered="1"/>
  <pageMargins left="0.7" right="0.7" top="0.75" bottom="0.75" header="0.3" footer="0.3"/>
  <pageSetup paperSize="9" scale="65" orientation="portrait"/>
  <headerFooter alignWithMargins="0"/>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showRuler="0" view="pageBreakPreview" zoomScale="114" zoomScaleSheetLayoutView="90" workbookViewId="0">
      <selection activeCell="D3" sqref="D3"/>
    </sheetView>
  </sheetViews>
  <sheetFormatPr baseColWidth="10" defaultColWidth="11.5" defaultRowHeight="14" x14ac:dyDescent="0"/>
  <cols>
    <col min="1" max="1" width="9.6640625" style="134" customWidth="1"/>
    <col min="2" max="2" width="22.6640625" style="135" bestFit="1" customWidth="1"/>
    <col min="3" max="3" width="16.1640625" style="135" customWidth="1"/>
    <col min="4" max="4" width="26.33203125" style="135" bestFit="1" customWidth="1"/>
    <col min="5" max="6" width="15.1640625" style="183" customWidth="1"/>
    <col min="7" max="7" width="17.5" style="183" customWidth="1"/>
    <col min="8" max="16384" width="11.5" style="15"/>
  </cols>
  <sheetData>
    <row r="1" spans="1:7" ht="15">
      <c r="A1" s="855" t="s">
        <v>134</v>
      </c>
      <c r="B1" s="855"/>
      <c r="C1" s="855"/>
      <c r="D1" s="855"/>
      <c r="E1" s="855"/>
      <c r="F1" s="855"/>
      <c r="G1" s="855"/>
    </row>
    <row r="2" spans="1:7">
      <c r="A2" s="181"/>
      <c r="B2" s="182"/>
      <c r="C2" s="182"/>
      <c r="D2" s="135" t="s">
        <v>1072</v>
      </c>
      <c r="E2"/>
      <c r="F2"/>
    </row>
    <row r="3" spans="1:7">
      <c r="A3" s="176" t="s">
        <v>195</v>
      </c>
      <c r="B3" s="509" t="s">
        <v>196</v>
      </c>
      <c r="C3" s="177" t="s">
        <v>605</v>
      </c>
      <c r="D3" s="177" t="s">
        <v>211</v>
      </c>
      <c r="E3"/>
      <c r="F3"/>
    </row>
    <row r="4" spans="1:7" s="24" customFormat="1" ht="174.75" customHeight="1">
      <c r="A4" s="93">
        <v>2401</v>
      </c>
      <c r="B4" s="505" t="s">
        <v>225</v>
      </c>
      <c r="C4" s="184" t="s">
        <v>508</v>
      </c>
      <c r="D4" s="336" t="str">
        <f>CONCATENATE("Provide numerical textboxes or drop down menus                                               
Skip Pattern: If sum of Males and females = 0 --&gt; Q", A13, "
If age&lt;15, --&gt;Q",A13)</f>
        <v>Provide numerical textboxes or drop down menus                                               
Skip Pattern: If sum of Males and females = 0 --&gt; Q2411
If age&lt;15, --&gt;Q2411</v>
      </c>
      <c r="E4"/>
      <c r="F4"/>
      <c r="G4" s="186"/>
    </row>
    <row r="5" spans="1:7" s="26" customFormat="1" ht="91.5" customHeight="1">
      <c r="A5" s="90">
        <v>2402</v>
      </c>
      <c r="B5" s="505" t="s">
        <v>226</v>
      </c>
      <c r="C5" s="172" t="s">
        <v>509</v>
      </c>
      <c r="D5" s="337" t="str">
        <f>CONCATENATE("
If 2 or 98 --&gt; Q", A13)</f>
        <v xml:space="preserve">
If 2 or 98 --&gt; Q2411</v>
      </c>
      <c r="E5" s="188"/>
      <c r="F5" s="190"/>
      <c r="G5" s="189"/>
    </row>
    <row r="6" spans="1:7" s="26" customFormat="1" ht="98.25" customHeight="1">
      <c r="A6" s="91">
        <v>2403</v>
      </c>
      <c r="B6" s="505" t="s">
        <v>121</v>
      </c>
      <c r="C6" s="397" t="s">
        <v>508</v>
      </c>
      <c r="D6" s="336" t="s">
        <v>861</v>
      </c>
      <c r="E6" s="188"/>
      <c r="F6" s="190"/>
      <c r="G6" s="189"/>
    </row>
    <row r="7" spans="1:7" s="25" customFormat="1">
      <c r="A7" s="94"/>
      <c r="B7" s="191"/>
      <c r="C7" s="191"/>
      <c r="D7" s="189"/>
      <c r="E7" s="189"/>
      <c r="F7" s="190"/>
      <c r="G7" s="189"/>
    </row>
    <row r="8" spans="1:7" s="92" customFormat="1">
      <c r="A8" s="91">
        <f>A6+1</f>
        <v>2404</v>
      </c>
      <c r="B8" s="510">
        <f t="shared" ref="B8:G8" si="0">A8+1</f>
        <v>2405</v>
      </c>
      <c r="C8" s="429">
        <f t="shared" si="0"/>
        <v>2406</v>
      </c>
      <c r="D8" s="429">
        <f t="shared" si="0"/>
        <v>2407</v>
      </c>
      <c r="E8" s="429">
        <f t="shared" si="0"/>
        <v>2408</v>
      </c>
      <c r="F8" s="194">
        <f t="shared" si="0"/>
        <v>2409</v>
      </c>
      <c r="G8" s="193">
        <f t="shared" si="0"/>
        <v>2410</v>
      </c>
    </row>
    <row r="9" spans="1:7" s="26" customFormat="1" ht="57" customHeight="1" thickBot="1">
      <c r="A9" s="95" t="s">
        <v>601</v>
      </c>
      <c r="B9" s="511" t="s">
        <v>273</v>
      </c>
      <c r="C9" s="195" t="s">
        <v>274</v>
      </c>
      <c r="D9" s="195" t="s">
        <v>275</v>
      </c>
      <c r="E9" s="195" t="s">
        <v>276</v>
      </c>
      <c r="F9" s="195" t="s">
        <v>135</v>
      </c>
      <c r="G9" s="195" t="s">
        <v>240</v>
      </c>
    </row>
    <row r="10" spans="1:7" s="26" customFormat="1" ht="43" thickBot="1">
      <c r="A10" s="91">
        <v>1</v>
      </c>
      <c r="B10" s="512"/>
      <c r="C10" s="147" t="s">
        <v>602</v>
      </c>
      <c r="D10" s="147" t="s">
        <v>460</v>
      </c>
      <c r="E10" s="78" t="s">
        <v>603</v>
      </c>
      <c r="F10" s="196" t="s">
        <v>227</v>
      </c>
      <c r="G10" s="147" t="s">
        <v>604</v>
      </c>
    </row>
    <row r="11" spans="1:7" s="26" customFormat="1" ht="96" customHeight="1">
      <c r="A11" s="91">
        <v>2</v>
      </c>
      <c r="B11" s="501"/>
      <c r="C11" s="150"/>
      <c r="D11" s="144" t="str">
        <f>CONCATENATE("If Q",D8,"=2 or 98--&gt;Q",F8)</f>
        <v>If Q2407=2 or 98--&gt;Q2409</v>
      </c>
      <c r="E11" s="144"/>
      <c r="F11" s="145"/>
      <c r="G11" s="144" t="str">
        <f>CONCATENATE("Number of rows equals the sum of males and females provided in ",A6)</f>
        <v>Number of rows equals the sum of males and females provided in 2403</v>
      </c>
    </row>
    <row r="12" spans="1:7" s="26" customFormat="1">
      <c r="A12" s="94"/>
      <c r="B12" s="502"/>
      <c r="C12" s="191"/>
      <c r="D12" s="189"/>
      <c r="E12" s="189"/>
      <c r="F12" s="190"/>
      <c r="G12" s="189"/>
    </row>
    <row r="13" spans="1:7" s="26" customFormat="1" ht="42" customHeight="1">
      <c r="A13" s="90">
        <f>G8+1</f>
        <v>2411</v>
      </c>
      <c r="B13" s="505" t="s">
        <v>74</v>
      </c>
      <c r="C13" s="172" t="s">
        <v>422</v>
      </c>
      <c r="D13" s="187" t="str">
        <f>CONCATENATE("
If 2 or 98 --&gt;  Q",A19
)</f>
        <v xml:space="preserve">
If 2 or 98 --&gt;  Q2417</v>
      </c>
      <c r="E13"/>
      <c r="F13" s="190"/>
      <c r="G13" s="189"/>
    </row>
    <row r="14" spans="1:7" s="26" customFormat="1" ht="49" customHeight="1">
      <c r="A14" s="90">
        <f t="shared" ref="A14:A20" si="1">A13+1</f>
        <v>2412</v>
      </c>
      <c r="B14" s="430" t="s">
        <v>75</v>
      </c>
      <c r="C14" s="397" t="s">
        <v>508</v>
      </c>
      <c r="D14" s="187" t="s">
        <v>862</v>
      </c>
      <c r="E14"/>
      <c r="F14" s="188"/>
      <c r="G14" s="188"/>
    </row>
    <row r="15" spans="1:7" s="26" customFormat="1" ht="56" customHeight="1">
      <c r="A15" s="90">
        <f t="shared" si="1"/>
        <v>2413</v>
      </c>
      <c r="B15" s="505" t="s">
        <v>76</v>
      </c>
      <c r="C15" s="172" t="s">
        <v>422</v>
      </c>
      <c r="D15" s="187" t="str">
        <f>CONCATENATE("
If 2 or 98 --&gt; Q",A17)</f>
        <v xml:space="preserve">
If 2 or 98 --&gt; Q2415</v>
      </c>
      <c r="E15"/>
      <c r="F15" s="188"/>
      <c r="G15" s="188"/>
    </row>
    <row r="16" spans="1:7" s="26" customFormat="1" ht="53" customHeight="1">
      <c r="A16" s="90">
        <f t="shared" si="1"/>
        <v>2414</v>
      </c>
      <c r="B16" s="505" t="s">
        <v>77</v>
      </c>
      <c r="C16" s="397" t="s">
        <v>510</v>
      </c>
      <c r="D16" s="187" t="s">
        <v>862</v>
      </c>
      <c r="E16"/>
      <c r="F16" s="188"/>
      <c r="G16" s="188"/>
    </row>
    <row r="17" spans="1:7" s="26" customFormat="1" ht="53" customHeight="1">
      <c r="A17" s="90">
        <f t="shared" si="1"/>
        <v>2415</v>
      </c>
      <c r="B17" s="428" t="s">
        <v>606</v>
      </c>
      <c r="C17" s="427" t="s">
        <v>422</v>
      </c>
      <c r="D17" s="187" t="str">
        <f>CONCATENATE("If 2 or 98 --&gt; Q",A19)</f>
        <v>If 2 or 98 --&gt; Q2417</v>
      </c>
      <c r="E17"/>
      <c r="F17" s="188"/>
      <c r="G17" s="188"/>
    </row>
    <row r="18" spans="1:7" s="26" customFormat="1" ht="53" customHeight="1">
      <c r="A18" s="90">
        <f t="shared" si="1"/>
        <v>2416</v>
      </c>
      <c r="B18" s="428" t="s">
        <v>607</v>
      </c>
      <c r="C18" s="495" t="s">
        <v>510</v>
      </c>
      <c r="D18" s="187" t="s">
        <v>862</v>
      </c>
      <c r="E18"/>
      <c r="F18" s="188"/>
      <c r="G18" s="188"/>
    </row>
    <row r="19" spans="1:7" s="26" customFormat="1" ht="61.5" customHeight="1">
      <c r="A19" s="90">
        <f t="shared" si="1"/>
        <v>2417</v>
      </c>
      <c r="B19" s="505" t="s">
        <v>19</v>
      </c>
      <c r="C19" s="330" t="s">
        <v>511</v>
      </c>
      <c r="D19" s="187"/>
      <c r="E19"/>
      <c r="F19" s="190"/>
      <c r="G19" s="189"/>
    </row>
    <row r="20" spans="1:7" s="26" customFormat="1" ht="66" customHeight="1" thickBot="1">
      <c r="A20" s="90">
        <f t="shared" si="1"/>
        <v>2418</v>
      </c>
      <c r="B20" s="513" t="s">
        <v>136</v>
      </c>
      <c r="C20" s="403" t="s">
        <v>511</v>
      </c>
      <c r="D20" s="197"/>
      <c r="E20"/>
      <c r="F20" s="186"/>
      <c r="G20" s="189"/>
    </row>
    <row r="21" spans="1:7" ht="12.75" customHeight="1"/>
    <row r="22" spans="1:7" ht="12.75" customHeight="1"/>
    <row r="23" spans="1:7" ht="12.75" customHeight="1"/>
    <row r="24" spans="1:7" ht="12.75" customHeight="1"/>
    <row r="25" spans="1:7" ht="12.75" customHeight="1"/>
    <row r="26" spans="1:7" ht="12.75" customHeight="1"/>
    <row r="27" spans="1:7" ht="12.75" customHeight="1"/>
    <row r="28" spans="1:7" ht="13.5" customHeight="1"/>
  </sheetData>
  <customSheetViews>
    <customSheetView guid="{31A12346-0F01-1349-8588-78911923E3FD}" scale="114" showPageBreaks="1" printArea="1" showRuler="0">
      <selection activeCell="D3" sqref="D3"/>
      <printOptions verticalCentered="1"/>
      <pageSetup paperSize="9" scale="60" orientation="portrait" horizontalDpi="4294967293" verticalDpi="4294967293"/>
      <headerFooter alignWithMargins="0"/>
    </customSheetView>
    <customSheetView guid="{A57FA7A2-D613-4CB4-A390-3CAB141D409F}" scale="114" showPageBreaks="1" printArea="1" view="pageBreakPreview" showRuler="0">
      <selection activeCell="F4" sqref="F4"/>
      <printOptions verticalCentered="1"/>
      <pageSetup paperSize="9" scale="60" orientation="portrait"/>
      <headerFooter alignWithMargins="0"/>
    </customSheetView>
    <customSheetView guid="{DAC6312B-2C52-4D86-9CC3-7542001FACCE}" scale="90" showPageBreaks="1" printArea="1" view="pageBreakPreview" showRuler="0">
      <selection activeCell="B6" sqref="B6"/>
      <printOptions verticalCentered="1"/>
      <pageSetup paperSize="9" scale="60" orientation="portrait" horizontalDpi="4294967293" verticalDpi="4294967293"/>
      <headerFooter alignWithMargins="0"/>
    </customSheetView>
    <customSheetView guid="{4678BB01-2F1C-6343-A784-E4537624D67F}" scale="114" showPageBreaks="1" printArea="1" showRuler="0">
      <selection activeCell="E3" sqref="E3:F3"/>
      <printOptions verticalCentered="1"/>
      <pageSetup paperSize="9" scale="60" orientation="portrait" horizontalDpi="4294967293" verticalDpi="4294967293"/>
      <headerFooter alignWithMargins="0"/>
    </customSheetView>
    <customSheetView guid="{A5A9FABE-33F3-43F1-B87F-E93FEE868B35}" scale="114" showPageBreaks="1" printArea="1" view="pageBreakPreview" showRuler="0">
      <selection activeCell="D3" sqref="D3"/>
      <printOptions verticalCentered="1"/>
      <pageSetup paperSize="9" scale="60" orientation="portrait" horizontalDpi="4294967293" verticalDpi="4294967293"/>
      <headerFooter alignWithMargins="0"/>
    </customSheetView>
  </customSheetViews>
  <mergeCells count="1">
    <mergeCell ref="A1:G1"/>
  </mergeCells>
  <phoneticPr fontId="48" type="noConversion"/>
  <printOptions verticalCentered="1"/>
  <pageMargins left="0.7" right="0.7" top="0.75" bottom="0.75" header="0.3" footer="0.3"/>
  <pageSetup paperSize="9" scale="60" orientation="portrait" horizontalDpi="4294967293" verticalDpi="4294967293"/>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Views>
    <sheetView showRuler="0" view="pageBreakPreview" topLeftCell="A11" zoomScale="117" zoomScaleSheetLayoutView="90" workbookViewId="0">
      <selection activeCell="B3" sqref="B3"/>
    </sheetView>
  </sheetViews>
  <sheetFormatPr baseColWidth="10" defaultColWidth="11.5" defaultRowHeight="14" x14ac:dyDescent="0"/>
  <cols>
    <col min="1" max="1" width="8.6640625" style="317" customWidth="1"/>
    <col min="2" max="2" width="35.1640625" style="75" customWidth="1"/>
    <col min="3" max="3" width="25.5" style="813" customWidth="1"/>
    <col min="4" max="4" width="30.5" style="814" customWidth="1"/>
    <col min="5" max="6" width="16.1640625" style="75" customWidth="1"/>
    <col min="7" max="8" width="21.6640625" style="75" customWidth="1"/>
    <col min="9" max="16384" width="11.5" style="75"/>
  </cols>
  <sheetData>
    <row r="1" spans="1:8" ht="15">
      <c r="A1" s="844" t="s">
        <v>242</v>
      </c>
      <c r="B1" s="844"/>
      <c r="C1" s="844"/>
      <c r="D1" s="844"/>
      <c r="E1" s="809"/>
      <c r="F1" s="809"/>
      <c r="G1" s="809"/>
      <c r="H1" s="809"/>
    </row>
    <row r="2" spans="1:8">
      <c r="A2" s="182"/>
      <c r="B2" s="135" t="s">
        <v>1072</v>
      </c>
      <c r="C2" s="175"/>
      <c r="D2" s="198"/>
      <c r="G2" s="809"/>
      <c r="H2" s="809"/>
    </row>
    <row r="3" spans="1:8" ht="28">
      <c r="A3" s="200" t="s">
        <v>195</v>
      </c>
      <c r="B3" s="200" t="s">
        <v>196</v>
      </c>
      <c r="C3" s="200" t="s">
        <v>210</v>
      </c>
      <c r="D3" s="200" t="s">
        <v>211</v>
      </c>
      <c r="E3" s="809"/>
      <c r="F3" s="809"/>
      <c r="G3" s="809"/>
      <c r="H3" s="809"/>
    </row>
    <row r="4" spans="1:8" ht="112">
      <c r="A4" s="810">
        <v>2501</v>
      </c>
      <c r="B4" s="201" t="s">
        <v>21</v>
      </c>
      <c r="C4" s="326" t="s">
        <v>477</v>
      </c>
      <c r="D4" s="196"/>
      <c r="E4" s="809"/>
      <c r="F4" s="809"/>
      <c r="G4" s="809"/>
      <c r="H4" s="809"/>
    </row>
    <row r="5" spans="1:8" ht="140">
      <c r="A5" s="810">
        <f>A4+1</f>
        <v>2502</v>
      </c>
      <c r="B5" s="808" t="s">
        <v>27</v>
      </c>
      <c r="C5" s="807" t="s">
        <v>905</v>
      </c>
      <c r="D5" s="196" t="s">
        <v>470</v>
      </c>
      <c r="E5" s="809"/>
      <c r="F5" s="809"/>
      <c r="G5" s="809"/>
      <c r="H5" s="809"/>
    </row>
    <row r="6" spans="1:8" ht="126">
      <c r="A6" s="810">
        <f t="shared" ref="A6:A10" si="0">A5+1</f>
        <v>2503</v>
      </c>
      <c r="B6" s="808" t="s">
        <v>974</v>
      </c>
      <c r="C6" s="807" t="s">
        <v>608</v>
      </c>
      <c r="D6" s="196" t="s">
        <v>470</v>
      </c>
      <c r="E6" s="809"/>
      <c r="F6" s="809"/>
      <c r="G6" s="809"/>
      <c r="H6" s="809"/>
    </row>
    <row r="7" spans="1:8" ht="60" customHeight="1">
      <c r="A7" s="810">
        <f t="shared" si="0"/>
        <v>2504</v>
      </c>
      <c r="B7" s="201" t="s">
        <v>22</v>
      </c>
      <c r="C7" s="807" t="s">
        <v>479</v>
      </c>
      <c r="D7" s="147" t="str">
        <f>CONCATENATE("
If 2 or 98 --&gt;Q",A9
)</f>
        <v xml:space="preserve">
If 2 or 98 --&gt;Q2506</v>
      </c>
      <c r="H7" s="809"/>
    </row>
    <row r="8" spans="1:8" ht="283" customHeight="1">
      <c r="A8" s="810">
        <f t="shared" si="0"/>
        <v>2505</v>
      </c>
      <c r="B8" s="808" t="s">
        <v>243</v>
      </c>
      <c r="C8" s="202" t="s">
        <v>1040</v>
      </c>
      <c r="D8" s="498" t="s">
        <v>1104</v>
      </c>
      <c r="H8" s="809"/>
    </row>
    <row r="9" spans="1:8" ht="42">
      <c r="A9" s="810">
        <f t="shared" si="0"/>
        <v>2506</v>
      </c>
      <c r="B9" s="201" t="s">
        <v>20</v>
      </c>
      <c r="C9" s="807" t="s">
        <v>480</v>
      </c>
      <c r="D9" s="147" t="str">
        <f>CONCATENATE("If 2 or 98--&gt;Q",A12)</f>
        <v>If 2 or 98--&gt;Q2509</v>
      </c>
      <c r="H9" s="809"/>
    </row>
    <row r="10" spans="1:8" ht="98">
      <c r="A10" s="810">
        <f t="shared" si="0"/>
        <v>2507</v>
      </c>
      <c r="B10" s="808" t="s">
        <v>402</v>
      </c>
      <c r="C10" s="807" t="s">
        <v>863</v>
      </c>
      <c r="D10" s="196" t="s">
        <v>470</v>
      </c>
      <c r="H10" s="809"/>
    </row>
    <row r="11" spans="1:8" ht="79" customHeight="1">
      <c r="A11" s="810">
        <f>A10+1</f>
        <v>2508</v>
      </c>
      <c r="B11" s="201" t="s">
        <v>401</v>
      </c>
      <c r="C11" s="807" t="s">
        <v>478</v>
      </c>
      <c r="D11" s="196"/>
      <c r="E11" s="809"/>
      <c r="F11" s="809"/>
      <c r="G11" s="809"/>
      <c r="H11" s="809"/>
    </row>
    <row r="12" spans="1:8" ht="126">
      <c r="A12" s="810">
        <f>A11+1</f>
        <v>2509</v>
      </c>
      <c r="B12" s="535" t="s">
        <v>1008</v>
      </c>
      <c r="C12" s="314" t="s">
        <v>1035</v>
      </c>
      <c r="D12" s="811"/>
    </row>
    <row r="13" spans="1:8" ht="112">
      <c r="A13" s="810">
        <f>A12+1</f>
        <v>2510</v>
      </c>
      <c r="B13" s="812" t="s">
        <v>1009</v>
      </c>
      <c r="C13" s="314" t="s">
        <v>1010</v>
      </c>
      <c r="D13" s="811"/>
    </row>
    <row r="14" spans="1:8" ht="112">
      <c r="A14" s="810">
        <f>A13+1</f>
        <v>2511</v>
      </c>
      <c r="B14" s="812" t="s">
        <v>1011</v>
      </c>
      <c r="C14" s="314" t="s">
        <v>1010</v>
      </c>
      <c r="D14" s="811"/>
    </row>
  </sheetData>
  <customSheetViews>
    <customSheetView guid="{31A12346-0F01-1349-8588-78911923E3FD}" scale="117" showPageBreaks="1" printArea="1" showRuler="0" topLeftCell="A11">
      <selection activeCell="B3" sqref="B3"/>
      <pageSetup paperSize="9" scale="39" fitToWidth="5" orientation="portrait"/>
    </customSheetView>
    <customSheetView guid="{A57FA7A2-D613-4CB4-A390-3CAB141D409F}" scale="85" showPageBreaks="1" printArea="1" view="pageBreakPreview" showRuler="0" topLeftCell="A7">
      <selection activeCell="C9" sqref="C9"/>
      <pageSetup paperSize="9" scale="39" fitToWidth="5" orientation="portrait"/>
    </customSheetView>
    <customSheetView guid="{DAC6312B-2C52-4D86-9CC3-7542001FACCE}" scale="90" showPageBreaks="1" printArea="1" view="pageBreakPreview" showRuler="0">
      <selection activeCell="B6" sqref="B6"/>
      <pageSetup paperSize="9" scale="39" fitToWidth="5" orientation="portrait"/>
    </customSheetView>
    <customSheetView guid="{4678BB01-2F1C-6343-A784-E4537624D67F}" scale="117" showPageBreaks="1" printArea="1" showRuler="0">
      <selection activeCell="D19" sqref="A1:D19"/>
      <pageSetup paperSize="9" scale="39" fitToWidth="5" orientation="portrait"/>
    </customSheetView>
    <customSheetView guid="{A5A9FABE-33F3-43F1-B87F-E93FEE868B35}" scale="117" showPageBreaks="1" printArea="1" view="pageBreakPreview" showRuler="0">
      <selection activeCell="D5" sqref="D5"/>
      <pageSetup paperSize="9" scale="39" fitToWidth="5" orientation="portrait"/>
    </customSheetView>
  </customSheetViews>
  <mergeCells count="1">
    <mergeCell ref="A1:D1"/>
  </mergeCells>
  <phoneticPr fontId="15" type="noConversion"/>
  <pageMargins left="0.7" right="0.7" top="0.75" bottom="0.75" header="0.3" footer="0.3"/>
  <pageSetup paperSize="9" scale="39" fitToWidth="5" orientation="portrait"/>
  <drawing r:id="rId1"/>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89"/>
  <sheetViews>
    <sheetView showRuler="0" view="pageBreakPreview" topLeftCell="A79" zoomScale="90" zoomScaleNormal="90" zoomScaleSheetLayoutView="70" zoomScalePageLayoutView="90" workbookViewId="0">
      <pane xSplit="3" topLeftCell="D1" activePane="topRight" state="frozenSplit"/>
      <selection activeCell="A79" sqref="A79"/>
      <selection pane="topRight" activeCell="C84" sqref="C84"/>
    </sheetView>
  </sheetViews>
  <sheetFormatPr baseColWidth="10" defaultColWidth="25.1640625" defaultRowHeight="14" outlineLevelRow="1" x14ac:dyDescent="0"/>
  <cols>
    <col min="1" max="1" width="10.6640625" style="194" customWidth="1"/>
    <col min="2" max="2" width="34" style="415" customWidth="1"/>
    <col min="3" max="3" width="53.6640625" style="208" customWidth="1"/>
    <col min="4" max="4" width="37.6640625" style="213" customWidth="1"/>
    <col min="5" max="5" width="16.83203125" style="23" customWidth="1"/>
    <col min="6" max="6" width="32.5" style="23" customWidth="1"/>
    <col min="7" max="7" width="28" style="23" customWidth="1"/>
    <col min="8" max="103" width="9.1640625" style="23" customWidth="1"/>
    <col min="104" max="104" width="4.33203125" style="23" customWidth="1"/>
    <col min="105" max="105" width="32.6640625" style="23" customWidth="1"/>
    <col min="106" max="106" width="17.1640625" style="23" customWidth="1"/>
    <col min="107" max="107" width="19.33203125" style="23" customWidth="1"/>
    <col min="108" max="108" width="20.6640625" style="23" customWidth="1"/>
    <col min="109" max="16384" width="25.1640625" style="23"/>
  </cols>
  <sheetData>
    <row r="1" spans="1:6" ht="18">
      <c r="A1" s="885" t="s">
        <v>1073</v>
      </c>
      <c r="B1" s="886"/>
      <c r="C1" s="886"/>
      <c r="D1" s="887"/>
      <c r="E1"/>
      <c r="F1"/>
    </row>
    <row r="3" spans="1:6">
      <c r="A3" s="199" t="s">
        <v>195</v>
      </c>
      <c r="B3" s="203" t="s">
        <v>196</v>
      </c>
      <c r="C3" s="204" t="s">
        <v>210</v>
      </c>
      <c r="D3" s="398" t="s">
        <v>299</v>
      </c>
      <c r="E3"/>
      <c r="F3"/>
    </row>
    <row r="4" spans="1:6" s="24" customFormat="1" ht="56">
      <c r="A4" s="91">
        <v>3001</v>
      </c>
      <c r="B4" s="407" t="s">
        <v>137</v>
      </c>
      <c r="C4" s="206" t="s">
        <v>481</v>
      </c>
      <c r="D4" s="396" t="str">
        <f>CONCATENATE("Skip Pattern: 
if 1 --&gt;",A5,"
if 2--&gt;",A6,"
if 3--&gt;",A9,"
Question Validation
If 1 --&gt; Q",'2.1 Personal Biography'!A29, " should be 9999 N/A  ")</f>
        <v xml:space="preserve">Skip Pattern: 
if 1 --&gt;3002
if 2--&gt;3003
if 3--&gt;3006
Question Validation
If 1 --&gt; Q2121 should be 9999 N/A  </v>
      </c>
      <c r="E4"/>
    </row>
    <row r="5" spans="1:6" ht="252" customHeight="1">
      <c r="A5" s="443">
        <f t="shared" ref="A5:A20" si="0">A4+1</f>
        <v>3002</v>
      </c>
      <c r="B5" s="407" t="s">
        <v>138</v>
      </c>
      <c r="C5" s="206" t="s">
        <v>906</v>
      </c>
      <c r="D5" s="207" t="str">
        <f>CONCATENATE("If 97, provide textbox 
Skip Pattern
After answering --&gt; Q",A80)</f>
        <v>If 97, provide textbox 
Skip Pattern
After answering --&gt; Q3073</v>
      </c>
      <c r="E5"/>
      <c r="F5" s="70"/>
    </row>
    <row r="6" spans="1:6" ht="300">
      <c r="A6" s="443">
        <f t="shared" si="0"/>
        <v>3003</v>
      </c>
      <c r="B6" s="433" t="s">
        <v>139</v>
      </c>
      <c r="C6" s="406" t="s">
        <v>907</v>
      </c>
      <c r="D6" s="438" t="str">
        <f>CONCATENATE("If 97, provide textbox
If age in ", '2.1 Personal Biography'!A5,"&lt; 42 --&gt; Q",A9)</f>
        <v>If 97, provide textbox
If age in 2102&lt; 42 --&gt; Q3006</v>
      </c>
      <c r="E6"/>
    </row>
    <row r="7" spans="1:6" ht="182">
      <c r="A7" s="443">
        <f t="shared" si="0"/>
        <v>3004</v>
      </c>
      <c r="B7" s="440" t="s">
        <v>613</v>
      </c>
      <c r="C7" s="338" t="s">
        <v>609</v>
      </c>
      <c r="D7" s="439" t="str">
        <f>CONCATENATE("Range for the grade should be:
0-6 if primary 1
0-3 if preparatory 2
0-10 if basic 3
0-2 if vocational, secondary, or intermediate diploma 4,5,6
0-6 if Bachelor's"," 7
0-3 if post-graduate diploma 8
0-4 MA 9
0-10 PhD 10
Lock survey from continuing until the year has been entered. 
Skip pattern: if 1, 2, 3, 4, or (5 &amp; year is 0 or 1) --&gt; Q", A79)</f>
        <v>Range for the grade should be:
0-6 if primary 1
0-3 if preparatory 2
0-10 if basic 3
0-2 if vocational, secondary, or intermediate diploma 4,5,6
0-6 if Bachelor's 7
0-3 if post-graduate diploma 8
0-4 MA 9
0-10 PhD 10
Lock survey from continuing until the year has been entered. 
Skip pattern: if 1, 2, 3, 4, or (5 &amp; year is 0 or 1) --&gt; Q3072</v>
      </c>
    </row>
    <row r="8" spans="1:6" ht="196">
      <c r="A8" s="443">
        <f t="shared" si="0"/>
        <v>3005</v>
      </c>
      <c r="B8" s="440" t="s">
        <v>612</v>
      </c>
      <c r="C8" s="387" t="s">
        <v>611</v>
      </c>
      <c r="D8" s="441" t="str">
        <f>CONCATENATE("Dropdown menu with the certificate specialization codes &amp; 9999 for not applicable
If 97, provide textbox
After answering --&gt; Q",A79)</f>
        <v>Dropdown menu with the certificate specialization codes &amp; 9999 for not applicable
If 97, provide textbox
After answering --&gt; Q3072</v>
      </c>
      <c r="E8" s="26"/>
    </row>
    <row r="9" spans="1:6" ht="154" outlineLevel="1">
      <c r="A9" s="443">
        <f t="shared" si="0"/>
        <v>3006</v>
      </c>
      <c r="B9" s="429" t="s">
        <v>476</v>
      </c>
      <c r="C9" s="206" t="s">
        <v>610</v>
      </c>
      <c r="D9" s="435" t="str">
        <f>CONCATENATE("*Range for the grade should be:
0-10 if basic
0-2 if vocational, secondary, or intermediate diploma
0-6 if Bachelor's
0-3 if post-graduate diploma","
0-4 MA
0-10 PhD
Lock survey from continuing until the year has been entered. 
Skip pattern:
If 1 --&gt; Q", A40,"
If 2 or 3 --&gt; Q",A26,"
If 4 or 5 --&gt; Q",A16)</f>
        <v>*Range for the grade should be:
0-10 if basic
0-2 if vocational, secondary, or intermediate diploma
0-6 if Bachelor's
0-3 if post-graduate diploma
0-4 MA
0-10 PhD
Lock survey from continuing until the year has been entered. 
Skip pattern:
If 1 --&gt; Q3037
If 2 or 3 --&gt; Q3023
If 4 or 5 --&gt; Q3013</v>
      </c>
      <c r="E9"/>
    </row>
    <row r="10" spans="1:6" ht="70" outlineLevel="1">
      <c r="A10" s="443">
        <f t="shared" si="0"/>
        <v>3007</v>
      </c>
      <c r="B10" s="408" t="s">
        <v>614</v>
      </c>
      <c r="C10" s="206" t="s">
        <v>1092</v>
      </c>
      <c r="D10" s="396" t="str">
        <f>CONCATENATE("If 4 --&gt; ",A12," if 98 --&gt;",A13)</f>
        <v>If 4 --&gt; 3009 if 98 --&gt;3010</v>
      </c>
      <c r="E10"/>
    </row>
    <row r="11" spans="1:6" ht="111" customHeight="1">
      <c r="A11" s="443">
        <f t="shared" si="0"/>
        <v>3008</v>
      </c>
      <c r="B11" s="407" t="s">
        <v>278</v>
      </c>
      <c r="C11" s="206" t="s">
        <v>512</v>
      </c>
      <c r="D11" s="209" t="str">
        <f>CONCATENATE("Hierarchical ( and searchable) dropdown menu based on answer in ",A10,"
Validation: If the choice was not provided, the person should select 97, other.
Skip Pattern: after answering --&gt;",A13)</f>
        <v>Hierarchical ( and searchable) dropdown menu based on answer in 3007
Validation: If the choice was not provided, the person should select 97, other.
Skip Pattern: after answering --&gt;3010</v>
      </c>
      <c r="E11"/>
    </row>
    <row r="12" spans="1:6" ht="28">
      <c r="A12" s="443">
        <f t="shared" si="0"/>
        <v>3009</v>
      </c>
      <c r="B12" s="407" t="s">
        <v>615</v>
      </c>
      <c r="C12" s="206" t="s">
        <v>279</v>
      </c>
      <c r="D12" s="211"/>
      <c r="E12"/>
    </row>
    <row r="13" spans="1:6" ht="140">
      <c r="A13" s="443">
        <f t="shared" si="0"/>
        <v>3010</v>
      </c>
      <c r="B13" s="442" t="s">
        <v>141</v>
      </c>
      <c r="C13" s="338" t="s">
        <v>908</v>
      </c>
      <c r="D13" s="436" t="str">
        <f>CONCATENATE("if 97 then provide a textbox
skip pattern: Check Q",A4,",:
If Q",A4,"=3 --&gt; Q",A16,"
If Q",A4, "=2 --&gt; Q",A14,"
*Dropdown menu with certification specialization codes, 9997 if other, 9998 if don't know")</f>
        <v>if 97 then provide a textbox
skip pattern: Check Q3001,:
If Q3001=3 --&gt; Q3013
If Q3001=2 --&gt; Q3011
*Dropdown menu with certification specialization codes, 9997 if other, 9998 if don't know</v>
      </c>
      <c r="E13"/>
    </row>
    <row r="14" spans="1:6" ht="63" customHeight="1">
      <c r="A14" s="443">
        <f t="shared" si="0"/>
        <v>3011</v>
      </c>
      <c r="B14" s="407" t="s">
        <v>617</v>
      </c>
      <c r="C14" s="206" t="s">
        <v>870</v>
      </c>
      <c r="D14" s="212" t="str">
        <f>CONCATENATE("Check year with Q",'2.1 Personal Biography'!A37," or Q",'2.1 Personal Biography'!A43, "
If year given, automatically calculate Q",A15)</f>
        <v>Check year with Q2128 or Q2133
If year given, automatically calculate Q3012</v>
      </c>
      <c r="E14"/>
    </row>
    <row r="15" spans="1:6" ht="28">
      <c r="A15" s="443">
        <f t="shared" si="0"/>
        <v>3012</v>
      </c>
      <c r="B15" s="444" t="s">
        <v>618</v>
      </c>
      <c r="C15" s="206" t="s">
        <v>871</v>
      </c>
      <c r="D15" s="212"/>
      <c r="E15"/>
    </row>
    <row r="16" spans="1:6" ht="126">
      <c r="A16" s="443">
        <f t="shared" si="0"/>
        <v>3013</v>
      </c>
      <c r="B16" s="407" t="s">
        <v>616</v>
      </c>
      <c r="C16" s="773" t="s">
        <v>975</v>
      </c>
      <c r="D16" s="396" t="str">
        <f>CONCATENATE("Skip Pattern: if 5 --&gt; ",A18,"
If 97, provide a textbox")</f>
        <v>Skip Pattern: if 5 --&gt; 3015
If 97, provide a textbox</v>
      </c>
      <c r="E16"/>
    </row>
    <row r="17" spans="1:5" ht="56">
      <c r="A17" s="443">
        <f t="shared" si="0"/>
        <v>3014</v>
      </c>
      <c r="B17" s="409" t="s">
        <v>280</v>
      </c>
      <c r="C17" s="206" t="s">
        <v>512</v>
      </c>
      <c r="D17" s="209" t="str">
        <f>CONCATENATE("Hierarchical ( and searchable) dropdown menu based on answer in ",A16,"
Validation: If the choice was not provided, the person should select 97, other.
Skip Pattern: after answering --&gt;",A19)</f>
        <v>Hierarchical ( and searchable) dropdown menu based on answer in 3013
Validation: If the choice was not provided, the person should select 97, other.
Skip Pattern: after answering --&gt;3016</v>
      </c>
      <c r="E17"/>
    </row>
    <row r="18" spans="1:5" ht="48" customHeight="1">
      <c r="A18" s="443">
        <f t="shared" si="0"/>
        <v>3015</v>
      </c>
      <c r="B18" s="409" t="s">
        <v>281</v>
      </c>
      <c r="C18" s="206" t="s">
        <v>279</v>
      </c>
      <c r="E18"/>
    </row>
    <row r="19" spans="1:5" ht="106.5" customHeight="1">
      <c r="A19" s="443">
        <f t="shared" si="0"/>
        <v>3016</v>
      </c>
      <c r="B19" s="407" t="s">
        <v>141</v>
      </c>
      <c r="C19" s="206" t="s">
        <v>909</v>
      </c>
      <c r="D19" s="396" t="str">
        <f>CONCATENATE("if 97 then provide a textbox
*Dropdown menu with certification specialization codes, 9997 if other, 9998 if don't know")</f>
        <v>if 97 then provide a textbox
*Dropdown menu with certification specialization codes, 9997 if other, 9998 if don't know</v>
      </c>
      <c r="E19"/>
    </row>
    <row r="20" spans="1:5" ht="98">
      <c r="A20" s="443">
        <f t="shared" si="0"/>
        <v>3017</v>
      </c>
      <c r="B20" s="407" t="s">
        <v>54</v>
      </c>
      <c r="C20" s="206" t="s">
        <v>513</v>
      </c>
      <c r="D20" s="396" t="s">
        <v>471</v>
      </c>
      <c r="E20"/>
    </row>
    <row r="21" spans="1:5" ht="56">
      <c r="A21" s="432">
        <f>A20+1</f>
        <v>3018</v>
      </c>
      <c r="B21" s="434" t="s">
        <v>621</v>
      </c>
      <c r="C21" s="206" t="s">
        <v>620</v>
      </c>
      <c r="D21" s="396" t="str">
        <f>CONCATENATE("If 9998 --&gt;",A22,"
Otherwise, Check Q",A4,": 
if Q",A4,"=3 &amp; Q",A9,"=4 or 5 --&gt;",A26,"
if Q",A4,"=3 &amp; Q",A9,"=6 or 7 or 8 --&gt;",A23," 
if Q",A4,"=2 --&gt;", A23,"
Automatically calculate the age if year is not 9998")</f>
        <v>If 9998 --&gt;3019
Otherwise, Check Q3001: 
if Q3001=3 &amp; Q3006=4 or 5 --&gt;3023
if Q3001=3 &amp; Q3006=6 or 7 or 8 --&gt;3020 
if Q3001=2 --&gt;3020
Automatically calculate the age if year is not 9998</v>
      </c>
      <c r="E21"/>
    </row>
    <row r="22" spans="1:5" ht="42">
      <c r="A22" s="432">
        <f t="shared" ref="A22:A60" si="1">A21+1</f>
        <v>3019</v>
      </c>
      <c r="B22" s="434" t="s">
        <v>622</v>
      </c>
      <c r="C22" s="206" t="s">
        <v>619</v>
      </c>
      <c r="D22" s="514" t="str">
        <f>CONCATENATE("
 Check Q",A4,": 
if Q",A4,"=3 &amp; Q",A9,"=4 or 5 --&gt;",A26,"
Automatically calculate the age if year is not 9998")</f>
        <v xml:space="preserve">
 Check Q3001: 
if Q3001=3 &amp; Q3006=4 or 5 --&gt;3023
Automatically calculate the age if year is not 9998</v>
      </c>
      <c r="E22"/>
    </row>
    <row r="23" spans="1:5" ht="96.75" customHeight="1">
      <c r="A23" s="432">
        <f t="shared" si="1"/>
        <v>3020</v>
      </c>
      <c r="B23" s="434" t="s">
        <v>623</v>
      </c>
      <c r="C23" s="206" t="s">
        <v>873</v>
      </c>
      <c r="D23" s="514" t="str">
        <f>CONCATENATE("If 9998 --&gt;",A24,"
If year given, automatically calculate Q",A24)</f>
        <v>If 9998 --&gt;3021
If year given, automatically calculate Q3021</v>
      </c>
      <c r="E23"/>
    </row>
    <row r="24" spans="1:5" ht="28">
      <c r="A24" s="432">
        <f t="shared" si="1"/>
        <v>3021</v>
      </c>
      <c r="B24" s="434" t="s">
        <v>624</v>
      </c>
      <c r="C24" s="206" t="s">
        <v>872</v>
      </c>
      <c r="D24" s="212"/>
      <c r="E24"/>
    </row>
    <row r="25" spans="1:5" ht="112">
      <c r="A25" s="432">
        <f t="shared" si="1"/>
        <v>3022</v>
      </c>
      <c r="B25" s="410" t="s">
        <v>625</v>
      </c>
      <c r="C25" s="214" t="s">
        <v>910</v>
      </c>
      <c r="D25" s="215" t="s">
        <v>471</v>
      </c>
      <c r="E25"/>
    </row>
    <row r="26" spans="1:5" ht="42">
      <c r="A26" s="432">
        <f t="shared" si="1"/>
        <v>3023</v>
      </c>
      <c r="B26" s="515" t="s">
        <v>626</v>
      </c>
      <c r="C26" s="185" t="s">
        <v>482</v>
      </c>
      <c r="D26" s="396" t="str">
        <f>CONCATENATE("If 2 --&gt; Q",A28,"; if 98 --&gt;",A30)</f>
        <v>If 2 --&gt; Q3025; if 98 --&gt;3027</v>
      </c>
      <c r="E26"/>
    </row>
    <row r="27" spans="1:5" ht="28" customHeight="1">
      <c r="A27" s="431">
        <f t="shared" si="1"/>
        <v>3024</v>
      </c>
      <c r="B27" s="433" t="s">
        <v>267</v>
      </c>
      <c r="C27" s="206" t="s">
        <v>632</v>
      </c>
      <c r="D27" s="435" t="str">
        <f>CONCATENATE("Provide hierarchical dropdown menus for governorate and district. After answering --&gt;",A29)</f>
        <v>Provide hierarchical dropdown menus for governorate and district. After answering --&gt;3026</v>
      </c>
      <c r="E27"/>
    </row>
    <row r="28" spans="1:5" ht="29" customHeight="1">
      <c r="A28" s="431">
        <f t="shared" si="1"/>
        <v>3025</v>
      </c>
      <c r="B28" s="407" t="s">
        <v>282</v>
      </c>
      <c r="C28" s="206" t="s">
        <v>514</v>
      </c>
      <c r="D28" s="396" t="str">
        <f>CONCATENATE("After answering --&gt;",A30)</f>
        <v>After answering --&gt;3027</v>
      </c>
      <c r="E28"/>
    </row>
    <row r="29" spans="1:5" ht="28">
      <c r="A29" s="431">
        <f t="shared" si="1"/>
        <v>3026</v>
      </c>
      <c r="B29" s="407" t="s">
        <v>627</v>
      </c>
      <c r="C29" s="206" t="s">
        <v>423</v>
      </c>
      <c r="D29" s="396" t="str">
        <f>CONCATENATE("*List only the schools found in the governorate selected in ",A27)</f>
        <v>*List only the schools found in the governorate selected in 3024</v>
      </c>
      <c r="E29"/>
    </row>
    <row r="30" spans="1:5" ht="56">
      <c r="A30" s="431">
        <f t="shared" si="1"/>
        <v>3027</v>
      </c>
      <c r="B30" s="407" t="s">
        <v>628</v>
      </c>
      <c r="C30" s="206" t="s">
        <v>911</v>
      </c>
      <c r="D30" s="215" t="str">
        <f>CONCATENATE("
If 97, provide a textbox")</f>
        <v xml:space="preserve">
If 97, provide a textbox</v>
      </c>
      <c r="E30"/>
    </row>
    <row r="31" spans="1:5" ht="71" customHeight="1">
      <c r="A31" s="431">
        <f t="shared" si="1"/>
        <v>3028</v>
      </c>
      <c r="B31" s="407" t="s">
        <v>277</v>
      </c>
      <c r="C31" s="206" t="s">
        <v>912</v>
      </c>
      <c r="D31" s="396" t="str">
        <f>CONCATENATE("Skip Pattern 
If 2--&gt; Q",A33)</f>
        <v>Skip Pattern 
If 2--&gt; Q3030</v>
      </c>
      <c r="E31"/>
    </row>
    <row r="32" spans="1:5" ht="84">
      <c r="A32" s="431">
        <f t="shared" si="1"/>
        <v>3029</v>
      </c>
      <c r="B32" s="407" t="s">
        <v>142</v>
      </c>
      <c r="C32" s="206" t="s">
        <v>913</v>
      </c>
      <c r="D32" s="131" t="str">
        <f>CONCATENATE("If 97, provide a textbox
Skip Pattern: 
Check Q", A4, "
If Q",A4,"= 3 &amp; Q",A9,"=2 or 3--&gt; Q",A37, "
If Q",A4,"= 3 &amp; Q",A9,"=4-8--&gt; Q",A34, "
If Q",A4,"=2 --&gt; Q",A34)</f>
        <v>If 97, provide a textbox
Skip Pattern: 
Check Q3001
If Q3001= 3 &amp; Q3006=2 or 3--&gt; Q3034
If Q3001= 3 &amp; Q3006=4-8--&gt; Q3031
If Q3001=2 --&gt; Q3031</v>
      </c>
      <c r="E32"/>
    </row>
    <row r="33" spans="1:5" ht="208" customHeight="1">
      <c r="A33" s="431">
        <f t="shared" si="1"/>
        <v>3030</v>
      </c>
      <c r="B33" s="407" t="s">
        <v>229</v>
      </c>
      <c r="C33" s="206" t="s">
        <v>914</v>
      </c>
      <c r="D33" s="131" t="str">
        <f>CONCATENATE("If 97, provide a textbox
Skip Pattern: 
Check Q", A4, "
If Q",A4,"= 3 &amp; Q",A9,"=2 or 3--&gt; Q",A37, "
If Q",A4,"= 3 &amp; Q",A9,"=4-8--&gt; Q",A34, "
If Q",A4,"=2 --&gt; Q",A34)</f>
        <v>If 97, provide a textbox
Skip Pattern: 
Check Q3001
If Q3001= 3 &amp; Q3006=2 or 3--&gt; Q3034
If Q3001= 3 &amp; Q3006=4-8--&gt; Q3031
If Q3001=2 --&gt; Q3031</v>
      </c>
      <c r="E33"/>
    </row>
    <row r="34" spans="1:5" ht="56">
      <c r="A34" s="431">
        <f t="shared" si="1"/>
        <v>3031</v>
      </c>
      <c r="B34" s="409" t="s">
        <v>284</v>
      </c>
      <c r="C34" s="206" t="s">
        <v>483</v>
      </c>
      <c r="D34" s="396" t="s">
        <v>424</v>
      </c>
      <c r="E34"/>
    </row>
    <row r="35" spans="1:5" ht="67.5" customHeight="1">
      <c r="A35" s="431">
        <f t="shared" si="1"/>
        <v>3032</v>
      </c>
      <c r="B35" s="434" t="s">
        <v>629</v>
      </c>
      <c r="C35" s="206" t="s">
        <v>873</v>
      </c>
      <c r="D35" s="514" t="str">
        <f>CONCATENATE("If 9998 --&gt;",A36,"
If year given, automatically calculate Q",A36)</f>
        <v>If 9998 --&gt;3033
If year given, automatically calculate Q3033</v>
      </c>
      <c r="E35"/>
    </row>
    <row r="36" spans="1:5" ht="28">
      <c r="A36" s="432">
        <f t="shared" si="1"/>
        <v>3033</v>
      </c>
      <c r="B36" s="434" t="s">
        <v>630</v>
      </c>
      <c r="C36" s="206" t="s">
        <v>872</v>
      </c>
      <c r="D36" s="514"/>
      <c r="E36"/>
    </row>
    <row r="37" spans="1:5" ht="112">
      <c r="A37" s="432">
        <f t="shared" si="1"/>
        <v>3034</v>
      </c>
      <c r="B37" s="407" t="s">
        <v>631</v>
      </c>
      <c r="C37" s="206" t="s">
        <v>515</v>
      </c>
      <c r="E37"/>
    </row>
    <row r="38" spans="1:5" ht="42">
      <c r="A38" s="432">
        <f t="shared" si="1"/>
        <v>3035</v>
      </c>
      <c r="B38" s="445" t="s">
        <v>285</v>
      </c>
      <c r="C38" s="206" t="s">
        <v>480</v>
      </c>
      <c r="D38" s="437"/>
      <c r="E38"/>
    </row>
    <row r="39" spans="1:5" ht="112">
      <c r="A39" s="432">
        <f t="shared" si="1"/>
        <v>3036</v>
      </c>
      <c r="B39" s="409" t="s">
        <v>286</v>
      </c>
      <c r="C39" s="206" t="s">
        <v>230</v>
      </c>
      <c r="E39"/>
    </row>
    <row r="40" spans="1:5" ht="42">
      <c r="A40" s="432">
        <f t="shared" si="1"/>
        <v>3037</v>
      </c>
      <c r="B40" s="407" t="s">
        <v>287</v>
      </c>
      <c r="C40" s="185" t="s">
        <v>482</v>
      </c>
      <c r="D40" s="396" t="str">
        <f>CONCATENATE("If 2 --&gt; Q",A42,"; if 98 --&gt;",A44)</f>
        <v>If 2 --&gt; Q3039; if 98 --&gt;3041</v>
      </c>
      <c r="E40"/>
    </row>
    <row r="41" spans="1:5" ht="33" customHeight="1">
      <c r="A41" s="432">
        <f t="shared" si="1"/>
        <v>3038</v>
      </c>
      <c r="B41" s="407" t="s">
        <v>484</v>
      </c>
      <c r="C41" s="206" t="s">
        <v>485</v>
      </c>
      <c r="D41" s="435" t="str">
        <f>CONCATENATE("Provide hierarchical dropdown menus for governorate and district. After answering --&gt;",A43)</f>
        <v>Provide hierarchical dropdown menus for governorate and district. After answering --&gt;3040</v>
      </c>
      <c r="E41"/>
    </row>
    <row r="42" spans="1:5" ht="33" customHeight="1">
      <c r="A42" s="432">
        <f t="shared" si="1"/>
        <v>3039</v>
      </c>
      <c r="B42" s="407" t="s">
        <v>268</v>
      </c>
      <c r="C42" s="206" t="s">
        <v>516</v>
      </c>
      <c r="D42" s="396" t="str">
        <f>CONCATENATE("After answering --&gt;",A44)</f>
        <v>After answering --&gt;3041</v>
      </c>
      <c r="E42"/>
    </row>
    <row r="43" spans="1:5" ht="33" customHeight="1">
      <c r="A43" s="432">
        <f t="shared" si="1"/>
        <v>3040</v>
      </c>
      <c r="B43" s="407" t="s">
        <v>288</v>
      </c>
      <c r="C43" s="206" t="s">
        <v>289</v>
      </c>
      <c r="D43" s="396" t="str">
        <f>CONCATENATE("*List only the schools found in the governorate selected in ",A41)</f>
        <v>*List only the schools found in the governorate selected in 3038</v>
      </c>
      <c r="E43"/>
    </row>
    <row r="44" spans="1:5" ht="70">
      <c r="A44" s="432">
        <f t="shared" si="1"/>
        <v>3041</v>
      </c>
      <c r="B44" s="409" t="s">
        <v>290</v>
      </c>
      <c r="C44" s="206" t="s">
        <v>915</v>
      </c>
      <c r="D44" s="395" t="str">
        <f>CONCATENATE("If 97, provide a textbox                                                       Skip Pattern: Check Q",A4,"                                                                                                                                                     if Q",A4,"=3 &amp; Q",A9,"=1--&gt;",A48)</f>
        <v>If 97, provide a textbox                                                       Skip Pattern: Check Q3001                                                                                                                                                     if Q3001=3 &amp; Q3006=1--&gt;3045</v>
      </c>
      <c r="E44"/>
    </row>
    <row r="45" spans="1:5" ht="56">
      <c r="A45" s="432">
        <f t="shared" si="1"/>
        <v>3042</v>
      </c>
      <c r="B45" s="409" t="s">
        <v>517</v>
      </c>
      <c r="C45" s="206" t="s">
        <v>283</v>
      </c>
      <c r="D45" s="213" t="s">
        <v>434</v>
      </c>
      <c r="E45"/>
    </row>
    <row r="46" spans="1:5" ht="51" customHeight="1">
      <c r="A46" s="432">
        <f t="shared" si="1"/>
        <v>3043</v>
      </c>
      <c r="B46" s="696" t="s">
        <v>864</v>
      </c>
      <c r="C46" s="206" t="s">
        <v>873</v>
      </c>
      <c r="D46" s="514" t="str">
        <f>CONCATENATE("If 9998 --&gt;",A47,"
If year given, automatically calculate Q",A47,)</f>
        <v>If 9998 --&gt;3044
If year given, automatically calculate Q3044</v>
      </c>
      <c r="E46"/>
    </row>
    <row r="47" spans="1:5" ht="28">
      <c r="A47" s="432">
        <f t="shared" si="1"/>
        <v>3044</v>
      </c>
      <c r="B47" s="696" t="s">
        <v>865</v>
      </c>
      <c r="C47" s="206" t="s">
        <v>872</v>
      </c>
      <c r="D47" s="514"/>
      <c r="E47"/>
    </row>
    <row r="48" spans="1:5" ht="112">
      <c r="A48" s="432">
        <f t="shared" si="1"/>
        <v>3045</v>
      </c>
      <c r="B48" s="409" t="s">
        <v>291</v>
      </c>
      <c r="C48" s="206" t="s">
        <v>515</v>
      </c>
      <c r="E48"/>
    </row>
    <row r="49" spans="1:5" ht="42">
      <c r="A49" s="432">
        <f t="shared" si="1"/>
        <v>3046</v>
      </c>
      <c r="B49" s="445" t="s">
        <v>292</v>
      </c>
      <c r="C49" s="214" t="s">
        <v>480</v>
      </c>
      <c r="D49" s="437"/>
      <c r="E49"/>
    </row>
    <row r="50" spans="1:5" ht="112">
      <c r="A50" s="432">
        <f t="shared" si="1"/>
        <v>3047</v>
      </c>
      <c r="B50" s="409" t="s">
        <v>293</v>
      </c>
      <c r="C50" s="206" t="s">
        <v>916</v>
      </c>
      <c r="E50"/>
    </row>
    <row r="51" spans="1:5" ht="70">
      <c r="A51" s="432">
        <f t="shared" si="1"/>
        <v>3048</v>
      </c>
      <c r="B51" s="409" t="s">
        <v>294</v>
      </c>
      <c r="C51" s="206" t="s">
        <v>426</v>
      </c>
      <c r="D51" s="396"/>
      <c r="E51"/>
    </row>
    <row r="52" spans="1:5" ht="65.25" customHeight="1">
      <c r="A52" s="429">
        <f>A51+1</f>
        <v>3049</v>
      </c>
      <c r="B52" s="445" t="s">
        <v>917</v>
      </c>
      <c r="C52" s="206" t="s">
        <v>480</v>
      </c>
      <c r="D52" s="697" t="str">
        <f>CONCATENATE("Skip Pattern: 
If 2 or 98 --&gt;",A55,"")</f>
        <v>Skip Pattern: 
If 2 or 98 --&gt;3052</v>
      </c>
      <c r="E52"/>
    </row>
    <row r="53" spans="1:5" ht="42">
      <c r="A53" s="429">
        <f>A52+1</f>
        <v>3050</v>
      </c>
      <c r="B53" s="411" t="s">
        <v>976</v>
      </c>
      <c r="C53" s="206" t="s">
        <v>518</v>
      </c>
      <c r="D53" s="786" t="str">
        <f>CONCATENATE("If ", A9, "=1--&gt;Q", A55)</f>
        <v>If 3006=1--&gt;Q3052</v>
      </c>
      <c r="E53"/>
    </row>
    <row r="54" spans="1:5" ht="42">
      <c r="A54" s="192">
        <f>A53+1</f>
        <v>3051</v>
      </c>
      <c r="B54" s="411" t="s">
        <v>633</v>
      </c>
      <c r="C54" s="206" t="s">
        <v>518</v>
      </c>
      <c r="E54"/>
    </row>
    <row r="55" spans="1:5" s="27" customFormat="1" ht="98">
      <c r="A55" s="429">
        <f t="shared" si="1"/>
        <v>3052</v>
      </c>
      <c r="B55" s="410" t="s">
        <v>0</v>
      </c>
      <c r="C55" s="214" t="s">
        <v>918</v>
      </c>
      <c r="D55" s="215"/>
      <c r="E55"/>
    </row>
    <row r="56" spans="1:5" s="27" customFormat="1" ht="70">
      <c r="A56" s="687">
        <f>A55+1</f>
        <v>3053</v>
      </c>
      <c r="B56" s="410" t="s">
        <v>866</v>
      </c>
      <c r="C56" s="206" t="s">
        <v>426</v>
      </c>
      <c r="D56" s="215" t="str">
        <f>CONCATENATE("Skip Pattern: If 2 or 98 &amp; ",A4, "=2 --&gt;",A79, "
If 2 or 98 &amp; ",A4, "=3 --&gt;",A75)</f>
        <v>Skip Pattern: If 2 or 98 &amp; 3001=2 --&gt;3072
If 2 or 98 &amp; 3001=3 --&gt;3068</v>
      </c>
      <c r="E56"/>
    </row>
    <row r="57" spans="1:5" ht="70">
      <c r="A57" s="429">
        <f>A56+1</f>
        <v>3054</v>
      </c>
      <c r="B57" s="407" t="s">
        <v>24</v>
      </c>
      <c r="C57" s="206" t="s">
        <v>426</v>
      </c>
      <c r="D57" s="396" t="str">
        <f>CONCATENATE("Skip Pattern:
If 2 or 98 --&gt; Q",A66)</f>
        <v>Skip Pattern:
If 2 or 98 --&gt; Q3061</v>
      </c>
      <c r="E57"/>
    </row>
    <row r="58" spans="1:5" ht="98">
      <c r="A58" s="429">
        <f t="shared" si="1"/>
        <v>3055</v>
      </c>
      <c r="B58" s="407" t="s">
        <v>49</v>
      </c>
      <c r="C58" s="206" t="s">
        <v>425</v>
      </c>
      <c r="D58" s="396" t="s">
        <v>295</v>
      </c>
      <c r="E58"/>
    </row>
    <row r="59" spans="1:5" ht="28">
      <c r="A59" s="429">
        <f t="shared" si="1"/>
        <v>3056</v>
      </c>
      <c r="B59" s="407" t="s">
        <v>50</v>
      </c>
      <c r="C59" s="89" t="s">
        <v>297</v>
      </c>
      <c r="D59" s="213" t="s">
        <v>298</v>
      </c>
      <c r="E59"/>
    </row>
    <row r="60" spans="1:5" ht="52" customHeight="1">
      <c r="A60" s="890">
        <f t="shared" si="1"/>
        <v>3057</v>
      </c>
      <c r="B60" s="889" t="s">
        <v>18</v>
      </c>
      <c r="C60" s="416" t="s">
        <v>519</v>
      </c>
      <c r="D60" s="891" t="s">
        <v>891</v>
      </c>
      <c r="E60"/>
    </row>
    <row r="61" spans="1:5" ht="22" customHeight="1">
      <c r="A61" s="890"/>
      <c r="B61" s="889"/>
      <c r="C61" s="416" t="s">
        <v>520</v>
      </c>
      <c r="D61" s="892"/>
      <c r="E61"/>
    </row>
    <row r="62" spans="1:5" ht="22" customHeight="1">
      <c r="A62" s="890"/>
      <c r="B62" s="889"/>
      <c r="C62" s="416" t="s">
        <v>521</v>
      </c>
      <c r="D62" s="893"/>
      <c r="E62"/>
    </row>
    <row r="63" spans="1:5" ht="112">
      <c r="A63" s="91">
        <f>A60+1</f>
        <v>3058</v>
      </c>
      <c r="B63" s="407" t="s">
        <v>433</v>
      </c>
      <c r="C63" s="206" t="s">
        <v>919</v>
      </c>
      <c r="E63"/>
    </row>
    <row r="64" spans="1:5" ht="28">
      <c r="A64" s="91">
        <f>A63+1</f>
        <v>3059</v>
      </c>
      <c r="B64" s="412" t="s">
        <v>296</v>
      </c>
      <c r="C64" s="206" t="s">
        <v>525</v>
      </c>
      <c r="D64" s="396" t="s">
        <v>522</v>
      </c>
      <c r="E64"/>
    </row>
    <row r="65" spans="1:5" ht="70">
      <c r="A65" s="443">
        <f>A64+1</f>
        <v>3060</v>
      </c>
      <c r="B65" s="412" t="s">
        <v>143</v>
      </c>
      <c r="C65" s="206" t="s">
        <v>426</v>
      </c>
      <c r="D65" s="396" t="str">
        <f>CONCATENATE("Skip Pattern
Check IF Q",A55," = 1,4, or 98 --&gt; Q",A72)</f>
        <v>Skip Pattern
Check IF Q3052 = 1,4, or 98 --&gt; Q3065</v>
      </c>
      <c r="E65"/>
    </row>
    <row r="66" spans="1:5" ht="56" customHeight="1">
      <c r="A66" s="429">
        <f>A65+1</f>
        <v>3061</v>
      </c>
      <c r="B66" s="444" t="s">
        <v>144</v>
      </c>
      <c r="C66" s="435" t="s">
        <v>426</v>
      </c>
      <c r="D66" s="436" t="str">
        <f>CONCATENATE("Skip Pattern: 
If 2 or 98 --&gt; Q",A72)</f>
        <v>Skip Pattern: 
If 2 or 98 --&gt; Q3065</v>
      </c>
      <c r="E66"/>
    </row>
    <row r="67" spans="1:5" ht="28">
      <c r="A67" s="429">
        <f>A66+1</f>
        <v>3062</v>
      </c>
      <c r="B67" s="410" t="s">
        <v>145</v>
      </c>
      <c r="C67" s="210" t="s">
        <v>526</v>
      </c>
      <c r="D67" s="215" t="s">
        <v>523</v>
      </c>
      <c r="E67"/>
    </row>
    <row r="68" spans="1:5">
      <c r="A68" s="888">
        <f>A67+1</f>
        <v>3063</v>
      </c>
      <c r="B68" s="889" t="s">
        <v>146</v>
      </c>
      <c r="C68" s="416" t="s">
        <v>527</v>
      </c>
      <c r="D68" s="882" t="s">
        <v>474</v>
      </c>
      <c r="E68"/>
    </row>
    <row r="69" spans="1:5">
      <c r="A69" s="888"/>
      <c r="B69" s="889"/>
      <c r="C69" s="416" t="s">
        <v>528</v>
      </c>
      <c r="D69" s="883"/>
      <c r="E69"/>
    </row>
    <row r="70" spans="1:5">
      <c r="A70" s="888"/>
      <c r="B70" s="889"/>
      <c r="C70" s="416" t="s">
        <v>529</v>
      </c>
      <c r="D70" s="884"/>
      <c r="E70"/>
    </row>
    <row r="71" spans="1:5" ht="70">
      <c r="A71" s="192">
        <f>A68+1</f>
        <v>3064</v>
      </c>
      <c r="B71" s="412" t="s">
        <v>147</v>
      </c>
      <c r="C71" s="206" t="s">
        <v>426</v>
      </c>
      <c r="E71"/>
    </row>
    <row r="72" spans="1:5" ht="70">
      <c r="A72" s="192">
        <f t="shared" ref="A72:A86" si="2">A71+1</f>
        <v>3065</v>
      </c>
      <c r="B72" s="407" t="s">
        <v>148</v>
      </c>
      <c r="C72" s="206" t="s">
        <v>426</v>
      </c>
      <c r="D72" s="396" t="str">
        <f>CONCATENATE("Skip Pattern:
If 2 or 98 --&gt;",A74)</f>
        <v>Skip Pattern:
If 2 or 98 --&gt;3067</v>
      </c>
      <c r="E72"/>
    </row>
    <row r="73" spans="1:5" ht="112">
      <c r="A73" s="429">
        <f t="shared" si="2"/>
        <v>3066</v>
      </c>
      <c r="B73" s="407" t="s">
        <v>140</v>
      </c>
      <c r="C73" s="206" t="s">
        <v>427</v>
      </c>
      <c r="D73" s="213" t="s">
        <v>472</v>
      </c>
      <c r="E73"/>
    </row>
    <row r="74" spans="1:5" s="70" customFormat="1" ht="28">
      <c r="A74" s="429">
        <f t="shared" si="2"/>
        <v>3067</v>
      </c>
      <c r="B74" s="413" t="s">
        <v>920</v>
      </c>
      <c r="C74" s="339" t="s">
        <v>530</v>
      </c>
      <c r="D74" s="216" t="str">
        <f>CONCATENATE("Provide textbox that accepts only numerical values.
Skip Pattern: If ",A4, "=2 --&gt;",A79)</f>
        <v>Provide textbox that accepts only numerical values.
Skip Pattern: If 3001=2 --&gt;3072</v>
      </c>
      <c r="E74"/>
    </row>
    <row r="75" spans="1:5" ht="40" customHeight="1">
      <c r="A75" s="429">
        <f t="shared" si="2"/>
        <v>3068</v>
      </c>
      <c r="B75" s="412" t="s">
        <v>1</v>
      </c>
      <c r="C75" s="217" t="s">
        <v>531</v>
      </c>
      <c r="D75" s="213" t="s">
        <v>298</v>
      </c>
      <c r="E75"/>
    </row>
    <row r="76" spans="1:5" ht="70">
      <c r="A76" s="429">
        <f t="shared" si="2"/>
        <v>3069</v>
      </c>
      <c r="B76" s="412" t="s">
        <v>231</v>
      </c>
      <c r="C76" s="206" t="s">
        <v>426</v>
      </c>
      <c r="D76" s="396" t="str">
        <f>CONCATENATE("Skip Pattern
If 2 or 98 --&gt; Q",A79)</f>
        <v>Skip Pattern
If 2 or 98 --&gt; Q3072</v>
      </c>
      <c r="E76"/>
    </row>
    <row r="77" spans="1:5" ht="23" customHeight="1">
      <c r="A77" s="429">
        <f t="shared" si="2"/>
        <v>3070</v>
      </c>
      <c r="B77" s="412" t="s">
        <v>524</v>
      </c>
      <c r="C77" s="217" t="s">
        <v>428</v>
      </c>
      <c r="D77" s="396"/>
      <c r="E77"/>
    </row>
    <row r="78" spans="1:5" ht="177" customHeight="1">
      <c r="A78" s="429">
        <f t="shared" si="2"/>
        <v>3071</v>
      </c>
      <c r="B78" s="412" t="s">
        <v>232</v>
      </c>
      <c r="C78" s="206" t="s">
        <v>892</v>
      </c>
      <c r="D78" s="396" t="s">
        <v>473</v>
      </c>
      <c r="E78"/>
    </row>
    <row r="79" spans="1:5" ht="70">
      <c r="A79" s="429">
        <f t="shared" si="2"/>
        <v>3072</v>
      </c>
      <c r="B79" s="407" t="str">
        <f>CONCATENATE(" Internal variable based on ",A7," and ",A9," Did individual complete primary/ preparatory/ basic school?  ")</f>
        <v xml:space="preserve"> Internal variable based on 3004 and 3006 Did individual complete primary/ preparatory/ basic school?  </v>
      </c>
      <c r="C79" s="206" t="s">
        <v>426</v>
      </c>
      <c r="D79" s="396" t="s">
        <v>634</v>
      </c>
      <c r="E79"/>
    </row>
    <row r="80" spans="1:5" ht="70">
      <c r="A80" s="429">
        <f t="shared" si="2"/>
        <v>3073</v>
      </c>
      <c r="B80" s="412" t="s">
        <v>51</v>
      </c>
      <c r="C80" s="206" t="s">
        <v>426</v>
      </c>
      <c r="E80"/>
    </row>
    <row r="81" spans="1:6" ht="70">
      <c r="A81" s="429">
        <f t="shared" si="2"/>
        <v>3074</v>
      </c>
      <c r="B81" s="412" t="s">
        <v>52</v>
      </c>
      <c r="C81" s="206" t="s">
        <v>426</v>
      </c>
      <c r="E81"/>
    </row>
    <row r="82" spans="1:6" ht="70">
      <c r="A82" s="429">
        <f t="shared" si="2"/>
        <v>3075</v>
      </c>
      <c r="B82" s="412" t="s">
        <v>53</v>
      </c>
      <c r="C82" s="206" t="s">
        <v>426</v>
      </c>
      <c r="D82" s="213" t="s">
        <v>882</v>
      </c>
      <c r="E82"/>
      <c r="F82"/>
    </row>
    <row r="83" spans="1:6" ht="70">
      <c r="A83" s="429">
        <f t="shared" si="2"/>
        <v>3076</v>
      </c>
      <c r="B83" s="412" t="s">
        <v>97</v>
      </c>
      <c r="C83" s="206" t="s">
        <v>426</v>
      </c>
      <c r="D83" s="396" t="s">
        <v>635</v>
      </c>
      <c r="E83" s="27"/>
    </row>
    <row r="84" spans="1:6" ht="70">
      <c r="A84" s="429">
        <f t="shared" si="2"/>
        <v>3077</v>
      </c>
      <c r="B84" s="412" t="s">
        <v>32</v>
      </c>
      <c r="C84" s="206" t="s">
        <v>426</v>
      </c>
      <c r="D84" s="27" t="str">
        <f>CONCATENATE("If Q",A84,"=2 or 98--&gt;4.0")</f>
        <v>If Q3077=2 or 98--&gt;4.0</v>
      </c>
    </row>
    <row r="85" spans="1:6" ht="28">
      <c r="A85" s="429">
        <f t="shared" si="2"/>
        <v>3078</v>
      </c>
      <c r="B85" s="415" t="s">
        <v>636</v>
      </c>
      <c r="C85" s="206" t="s">
        <v>620</v>
      </c>
      <c r="D85" s="514" t="str">
        <f>CONCATENATE("If 9998 --&gt;",A86,"
If year given, automatically calculate Q",A86, " and move to next section")</f>
        <v>If 9998 --&gt;3079
If year given, automatically calculate Q3079 and move to next section</v>
      </c>
      <c r="E85" s="27"/>
    </row>
    <row r="86" spans="1:6" s="379" customFormat="1" ht="28">
      <c r="A86" s="429">
        <f t="shared" si="2"/>
        <v>3079</v>
      </c>
      <c r="B86" s="414" t="s">
        <v>637</v>
      </c>
      <c r="C86" s="206" t="s">
        <v>619</v>
      </c>
      <c r="D86" s="213"/>
      <c r="E86" s="27"/>
    </row>
    <row r="87" spans="1:6" s="379" customFormat="1">
      <c r="A87" s="378"/>
      <c r="B87" s="414"/>
      <c r="C87" s="381"/>
      <c r="D87" s="380"/>
    </row>
    <row r="88" spans="1:6" s="379" customFormat="1">
      <c r="A88" s="378"/>
      <c r="B88" s="414"/>
      <c r="C88" s="381"/>
      <c r="D88" s="380"/>
    </row>
    <row r="89" spans="1:6" s="379" customFormat="1">
      <c r="A89" s="378"/>
      <c r="B89" s="414"/>
      <c r="C89" s="381"/>
      <c r="D89" s="380"/>
    </row>
    <row r="90" spans="1:6" s="379" customFormat="1">
      <c r="A90" s="378"/>
      <c r="B90" s="414"/>
      <c r="C90" s="381"/>
      <c r="D90" s="380"/>
    </row>
    <row r="91" spans="1:6" s="379" customFormat="1">
      <c r="A91" s="378"/>
      <c r="B91" s="414"/>
      <c r="C91" s="381"/>
      <c r="D91" s="380"/>
    </row>
    <row r="92" spans="1:6" s="379" customFormat="1">
      <c r="A92" s="378"/>
      <c r="B92" s="414"/>
      <c r="C92" s="381"/>
      <c r="D92" s="380"/>
    </row>
    <row r="93" spans="1:6" s="379" customFormat="1">
      <c r="A93" s="378"/>
      <c r="B93" s="414"/>
      <c r="C93" s="381"/>
      <c r="D93" s="380"/>
    </row>
    <row r="94" spans="1:6" s="379" customFormat="1">
      <c r="A94" s="378"/>
      <c r="B94" s="414"/>
      <c r="C94" s="381"/>
      <c r="D94" s="380"/>
    </row>
    <row r="95" spans="1:6" s="379" customFormat="1">
      <c r="A95" s="378"/>
      <c r="B95" s="414"/>
      <c r="C95" s="381"/>
      <c r="D95" s="380"/>
    </row>
    <row r="96" spans="1:6" s="379" customFormat="1">
      <c r="A96" s="378"/>
      <c r="B96" s="414"/>
      <c r="C96" s="381"/>
      <c r="D96" s="380"/>
    </row>
    <row r="97" spans="1:4" s="379" customFormat="1">
      <c r="A97" s="378"/>
      <c r="B97" s="414"/>
      <c r="C97" s="381"/>
      <c r="D97" s="380"/>
    </row>
    <row r="98" spans="1:4" s="379" customFormat="1">
      <c r="A98" s="378"/>
      <c r="B98" s="414"/>
      <c r="C98" s="381"/>
      <c r="D98" s="380"/>
    </row>
    <row r="99" spans="1:4" s="37" customFormat="1">
      <c r="A99" s="378"/>
      <c r="B99" s="414"/>
      <c r="C99" s="381"/>
      <c r="D99" s="380"/>
    </row>
    <row r="100" spans="1:4" s="379" customFormat="1">
      <c r="A100" s="378"/>
      <c r="B100" s="414"/>
      <c r="C100" s="381"/>
      <c r="D100" s="380"/>
    </row>
    <row r="101" spans="1:4" s="379" customFormat="1">
      <c r="A101" s="378"/>
      <c r="B101" s="414"/>
      <c r="C101" s="381"/>
      <c r="D101" s="380"/>
    </row>
    <row r="102" spans="1:4" s="379" customFormat="1">
      <c r="A102" s="378"/>
      <c r="B102" s="414"/>
      <c r="C102" s="381"/>
      <c r="D102" s="380"/>
    </row>
    <row r="103" spans="1:4" s="379" customFormat="1">
      <c r="A103" s="378"/>
      <c r="B103" s="414"/>
      <c r="C103" s="381"/>
      <c r="D103" s="380"/>
    </row>
    <row r="104" spans="1:4" s="379" customFormat="1">
      <c r="A104" s="378"/>
      <c r="B104" s="414"/>
      <c r="C104" s="381"/>
      <c r="D104" s="380"/>
    </row>
    <row r="105" spans="1:4" s="379" customFormat="1">
      <c r="A105" s="378"/>
      <c r="B105" s="414"/>
      <c r="C105" s="381"/>
      <c r="D105" s="380"/>
    </row>
    <row r="106" spans="1:4" s="379" customFormat="1">
      <c r="A106" s="378"/>
      <c r="B106" s="414"/>
      <c r="C106" s="381"/>
      <c r="D106" s="380"/>
    </row>
    <row r="107" spans="1:4" s="379" customFormat="1">
      <c r="A107" s="378"/>
      <c r="B107" s="414"/>
      <c r="C107" s="381"/>
      <c r="D107" s="380"/>
    </row>
    <row r="108" spans="1:4" s="379" customFormat="1">
      <c r="A108" s="378"/>
      <c r="B108" s="414"/>
      <c r="C108" s="381"/>
      <c r="D108" s="380"/>
    </row>
    <row r="109" spans="1:4" s="379" customFormat="1">
      <c r="A109" s="378"/>
      <c r="B109" s="414"/>
      <c r="C109" s="381"/>
      <c r="D109" s="380"/>
    </row>
    <row r="110" spans="1:4" s="379" customFormat="1">
      <c r="A110" s="378"/>
      <c r="B110" s="414"/>
      <c r="C110" s="381"/>
      <c r="D110" s="380"/>
    </row>
    <row r="111" spans="1:4" s="379" customFormat="1">
      <c r="A111" s="378"/>
      <c r="B111" s="414"/>
      <c r="C111" s="381"/>
      <c r="D111" s="380"/>
    </row>
    <row r="112" spans="1:4" s="379" customFormat="1">
      <c r="A112" s="378"/>
      <c r="B112" s="414"/>
      <c r="C112" s="381"/>
      <c r="D112" s="380"/>
    </row>
    <row r="113" spans="1:4" s="379" customFormat="1">
      <c r="A113" s="378"/>
      <c r="B113" s="414"/>
      <c r="C113" s="381"/>
      <c r="D113" s="380"/>
    </row>
    <row r="114" spans="1:4" s="379" customFormat="1">
      <c r="A114" s="378"/>
      <c r="B114" s="414"/>
      <c r="C114" s="381"/>
      <c r="D114" s="380"/>
    </row>
    <row r="115" spans="1:4" s="379" customFormat="1">
      <c r="A115" s="378"/>
      <c r="B115" s="414"/>
      <c r="C115" s="381"/>
      <c r="D115" s="380"/>
    </row>
    <row r="116" spans="1:4" s="379" customFormat="1">
      <c r="A116" s="378"/>
      <c r="B116" s="414"/>
      <c r="C116" s="381"/>
      <c r="D116" s="380"/>
    </row>
    <row r="117" spans="1:4" s="379" customFormat="1">
      <c r="A117" s="378"/>
      <c r="B117" s="414"/>
      <c r="C117" s="381"/>
      <c r="D117" s="380"/>
    </row>
    <row r="118" spans="1:4" s="379" customFormat="1">
      <c r="A118" s="378"/>
      <c r="B118" s="414"/>
      <c r="C118" s="381"/>
      <c r="D118" s="380"/>
    </row>
    <row r="119" spans="1:4" s="379" customFormat="1">
      <c r="A119" s="378"/>
      <c r="B119" s="414"/>
      <c r="C119" s="381"/>
      <c r="D119" s="380"/>
    </row>
    <row r="120" spans="1:4" s="379" customFormat="1">
      <c r="A120" s="378"/>
      <c r="B120" s="414"/>
      <c r="C120" s="381"/>
      <c r="D120" s="380"/>
    </row>
    <row r="121" spans="1:4" s="379" customFormat="1">
      <c r="A121" s="378"/>
      <c r="B121" s="414"/>
      <c r="C121" s="381"/>
      <c r="D121" s="380"/>
    </row>
    <row r="122" spans="1:4" s="379" customFormat="1">
      <c r="A122" s="378"/>
      <c r="B122" s="414"/>
      <c r="C122" s="381"/>
      <c r="D122" s="380"/>
    </row>
    <row r="123" spans="1:4" s="379" customFormat="1">
      <c r="A123" s="378"/>
      <c r="B123" s="414"/>
      <c r="C123" s="381"/>
      <c r="D123" s="380"/>
    </row>
    <row r="124" spans="1:4" s="379" customFormat="1">
      <c r="A124" s="378"/>
      <c r="B124" s="414"/>
      <c r="C124" s="381"/>
      <c r="D124" s="380"/>
    </row>
    <row r="125" spans="1:4" s="379" customFormat="1">
      <c r="A125" s="378"/>
      <c r="B125" s="414"/>
      <c r="C125" s="381"/>
      <c r="D125" s="380"/>
    </row>
    <row r="126" spans="1:4" s="379" customFormat="1">
      <c r="A126" s="378"/>
      <c r="B126" s="414"/>
      <c r="C126" s="381"/>
      <c r="D126" s="380"/>
    </row>
    <row r="127" spans="1:4" s="379" customFormat="1">
      <c r="A127" s="378"/>
      <c r="B127" s="414"/>
      <c r="C127" s="381"/>
      <c r="D127" s="380"/>
    </row>
    <row r="128" spans="1:4" s="379" customFormat="1">
      <c r="A128" s="378"/>
      <c r="B128" s="414"/>
      <c r="C128" s="381"/>
      <c r="D128" s="380"/>
    </row>
    <row r="129" spans="1:4" s="379" customFormat="1">
      <c r="A129" s="378"/>
      <c r="B129" s="414"/>
      <c r="C129" s="381"/>
      <c r="D129" s="380"/>
    </row>
    <row r="130" spans="1:4" s="379" customFormat="1">
      <c r="A130" s="378"/>
      <c r="B130" s="414"/>
      <c r="C130" s="381"/>
      <c r="D130" s="380"/>
    </row>
    <row r="131" spans="1:4" s="379" customFormat="1">
      <c r="A131" s="378"/>
      <c r="B131" s="414"/>
      <c r="C131" s="381"/>
      <c r="D131" s="380"/>
    </row>
    <row r="132" spans="1:4" s="379" customFormat="1">
      <c r="A132" s="378"/>
      <c r="B132" s="414"/>
      <c r="C132" s="381"/>
      <c r="D132" s="380"/>
    </row>
    <row r="133" spans="1:4" s="379" customFormat="1">
      <c r="A133" s="378"/>
      <c r="B133" s="414"/>
      <c r="C133" s="381"/>
      <c r="D133" s="380"/>
    </row>
    <row r="134" spans="1:4" s="379" customFormat="1">
      <c r="A134" s="378"/>
      <c r="B134" s="414"/>
      <c r="C134" s="381"/>
      <c r="D134" s="380"/>
    </row>
    <row r="135" spans="1:4" s="379" customFormat="1">
      <c r="A135" s="378"/>
      <c r="B135" s="414"/>
      <c r="C135" s="381"/>
      <c r="D135" s="380"/>
    </row>
    <row r="136" spans="1:4" s="379" customFormat="1">
      <c r="A136" s="378"/>
      <c r="B136" s="414"/>
      <c r="C136" s="381"/>
      <c r="D136" s="380"/>
    </row>
    <row r="137" spans="1:4" s="379" customFormat="1">
      <c r="A137" s="378"/>
      <c r="B137" s="414"/>
      <c r="C137" s="381"/>
      <c r="D137" s="380"/>
    </row>
    <row r="138" spans="1:4" s="379" customFormat="1">
      <c r="A138" s="378"/>
      <c r="B138" s="414"/>
      <c r="C138" s="381"/>
      <c r="D138" s="380"/>
    </row>
    <row r="139" spans="1:4" s="379" customFormat="1">
      <c r="A139" s="378"/>
      <c r="B139" s="414"/>
      <c r="C139" s="381"/>
      <c r="D139" s="380"/>
    </row>
    <row r="140" spans="1:4" s="379" customFormat="1">
      <c r="A140" s="378"/>
      <c r="B140" s="414"/>
      <c r="C140" s="381"/>
      <c r="D140" s="380"/>
    </row>
    <row r="141" spans="1:4" s="379" customFormat="1">
      <c r="A141" s="378"/>
      <c r="B141" s="414"/>
      <c r="C141" s="381"/>
      <c r="D141" s="380"/>
    </row>
    <row r="142" spans="1:4" s="379" customFormat="1">
      <c r="A142" s="378"/>
      <c r="B142" s="414"/>
      <c r="C142" s="381"/>
      <c r="D142" s="380"/>
    </row>
    <row r="143" spans="1:4" s="379" customFormat="1">
      <c r="A143" s="378"/>
      <c r="B143" s="414"/>
      <c r="C143" s="381"/>
      <c r="D143" s="380"/>
    </row>
    <row r="144" spans="1:4" s="379" customFormat="1">
      <c r="A144" s="378"/>
      <c r="B144" s="414"/>
      <c r="C144" s="381"/>
      <c r="D144" s="380"/>
    </row>
    <row r="145" spans="1:4" s="379" customFormat="1">
      <c r="A145" s="378"/>
      <c r="B145" s="414"/>
      <c r="C145" s="381"/>
      <c r="D145" s="380"/>
    </row>
    <row r="146" spans="1:4" s="379" customFormat="1">
      <c r="A146" s="378"/>
      <c r="B146" s="414"/>
      <c r="C146" s="381"/>
      <c r="D146" s="380"/>
    </row>
    <row r="147" spans="1:4" s="379" customFormat="1">
      <c r="A147" s="378"/>
      <c r="B147" s="414"/>
      <c r="C147" s="381"/>
      <c r="D147" s="380"/>
    </row>
    <row r="148" spans="1:4" s="379" customFormat="1">
      <c r="A148" s="378"/>
      <c r="B148" s="414"/>
      <c r="C148" s="381"/>
      <c r="D148" s="380"/>
    </row>
    <row r="149" spans="1:4" s="379" customFormat="1">
      <c r="A149" s="378"/>
      <c r="B149" s="414"/>
      <c r="C149" s="381"/>
      <c r="D149" s="380"/>
    </row>
    <row r="150" spans="1:4" s="379" customFormat="1">
      <c r="A150" s="378"/>
      <c r="B150" s="414"/>
      <c r="C150" s="381"/>
      <c r="D150" s="380"/>
    </row>
    <row r="151" spans="1:4" s="379" customFormat="1">
      <c r="A151" s="378"/>
      <c r="B151" s="414"/>
      <c r="C151" s="381"/>
      <c r="D151" s="380"/>
    </row>
    <row r="152" spans="1:4" s="379" customFormat="1">
      <c r="A152" s="378"/>
      <c r="B152" s="414"/>
      <c r="C152" s="381"/>
      <c r="D152" s="380"/>
    </row>
    <row r="153" spans="1:4" s="379" customFormat="1">
      <c r="A153" s="378"/>
      <c r="B153" s="414"/>
      <c r="C153" s="381"/>
      <c r="D153" s="380"/>
    </row>
    <row r="154" spans="1:4" s="379" customFormat="1">
      <c r="A154" s="378"/>
      <c r="B154" s="414"/>
      <c r="C154" s="381"/>
      <c r="D154" s="380"/>
    </row>
    <row r="155" spans="1:4" s="379" customFormat="1">
      <c r="A155" s="378"/>
      <c r="B155" s="414"/>
      <c r="C155" s="381"/>
      <c r="D155" s="380"/>
    </row>
    <row r="156" spans="1:4" s="379" customFormat="1">
      <c r="A156" s="378"/>
      <c r="B156" s="414"/>
      <c r="C156" s="381"/>
      <c r="D156" s="380"/>
    </row>
    <row r="157" spans="1:4" s="379" customFormat="1">
      <c r="A157" s="378"/>
      <c r="B157" s="414"/>
      <c r="C157" s="381"/>
      <c r="D157" s="380"/>
    </row>
    <row r="158" spans="1:4" s="379" customFormat="1">
      <c r="A158" s="378"/>
      <c r="B158" s="414"/>
      <c r="C158" s="381"/>
      <c r="D158" s="380"/>
    </row>
    <row r="159" spans="1:4" s="379" customFormat="1">
      <c r="A159" s="378"/>
      <c r="B159" s="414"/>
      <c r="C159" s="381"/>
      <c r="D159" s="380"/>
    </row>
    <row r="160" spans="1:4" s="379" customFormat="1">
      <c r="A160" s="378"/>
      <c r="B160" s="414"/>
      <c r="C160" s="381"/>
      <c r="D160" s="380"/>
    </row>
    <row r="161" spans="1:4" s="379" customFormat="1">
      <c r="A161" s="378"/>
      <c r="B161" s="414"/>
      <c r="C161" s="381"/>
      <c r="D161" s="380"/>
    </row>
    <row r="162" spans="1:4" s="379" customFormat="1">
      <c r="A162" s="378"/>
      <c r="B162" s="414"/>
      <c r="C162" s="381"/>
      <c r="D162" s="380"/>
    </row>
    <row r="163" spans="1:4" s="379" customFormat="1">
      <c r="A163" s="378"/>
      <c r="B163" s="414"/>
      <c r="C163" s="381"/>
      <c r="D163" s="380"/>
    </row>
    <row r="164" spans="1:4" s="379" customFormat="1">
      <c r="A164" s="378"/>
      <c r="B164" s="414"/>
      <c r="C164" s="381"/>
      <c r="D164" s="380"/>
    </row>
    <row r="165" spans="1:4" s="379" customFormat="1">
      <c r="A165" s="378"/>
      <c r="B165" s="414"/>
      <c r="C165" s="381"/>
      <c r="D165" s="380"/>
    </row>
    <row r="166" spans="1:4" s="379" customFormat="1">
      <c r="A166" s="378"/>
      <c r="B166" s="414"/>
      <c r="C166" s="381"/>
      <c r="D166" s="380"/>
    </row>
    <row r="167" spans="1:4" s="379" customFormat="1">
      <c r="A167" s="378"/>
      <c r="B167" s="414"/>
      <c r="C167" s="381"/>
      <c r="D167" s="380"/>
    </row>
    <row r="168" spans="1:4" s="379" customFormat="1">
      <c r="A168" s="378"/>
      <c r="B168" s="414"/>
      <c r="C168" s="381"/>
      <c r="D168" s="380"/>
    </row>
    <row r="169" spans="1:4" s="379" customFormat="1">
      <c r="A169" s="378"/>
      <c r="B169" s="414"/>
      <c r="C169" s="381"/>
      <c r="D169" s="380"/>
    </row>
    <row r="170" spans="1:4" s="379" customFormat="1">
      <c r="A170" s="378"/>
      <c r="B170" s="414"/>
      <c r="C170" s="381"/>
      <c r="D170" s="380"/>
    </row>
    <row r="171" spans="1:4" s="379" customFormat="1">
      <c r="A171" s="378"/>
      <c r="B171" s="414"/>
      <c r="C171" s="381"/>
      <c r="D171" s="380"/>
    </row>
    <row r="172" spans="1:4" s="379" customFormat="1">
      <c r="A172" s="378"/>
      <c r="B172" s="414"/>
      <c r="C172" s="381"/>
      <c r="D172" s="380"/>
    </row>
    <row r="173" spans="1:4" s="379" customFormat="1">
      <c r="A173" s="378"/>
      <c r="B173" s="414"/>
      <c r="C173" s="381"/>
      <c r="D173" s="380"/>
    </row>
    <row r="174" spans="1:4" s="379" customFormat="1">
      <c r="A174" s="378"/>
      <c r="B174" s="414"/>
      <c r="C174" s="381"/>
      <c r="D174" s="380"/>
    </row>
    <row r="175" spans="1:4" s="379" customFormat="1">
      <c r="A175" s="378"/>
      <c r="B175" s="414"/>
      <c r="C175" s="381"/>
      <c r="D175" s="380"/>
    </row>
    <row r="176" spans="1:4" s="379" customFormat="1">
      <c r="A176" s="378"/>
      <c r="B176" s="414"/>
      <c r="C176" s="381"/>
      <c r="D176" s="380"/>
    </row>
    <row r="177" spans="1:4" s="379" customFormat="1">
      <c r="A177" s="378"/>
      <c r="B177" s="414"/>
      <c r="C177" s="381"/>
      <c r="D177" s="380"/>
    </row>
    <row r="178" spans="1:4" s="379" customFormat="1">
      <c r="A178" s="378"/>
      <c r="B178" s="414"/>
      <c r="C178" s="381"/>
      <c r="D178" s="380"/>
    </row>
    <row r="179" spans="1:4" s="379" customFormat="1">
      <c r="A179" s="378"/>
      <c r="B179" s="414"/>
      <c r="C179" s="381"/>
      <c r="D179" s="380"/>
    </row>
    <row r="180" spans="1:4" s="379" customFormat="1">
      <c r="A180" s="378"/>
      <c r="B180" s="414"/>
      <c r="C180" s="381"/>
      <c r="D180" s="380"/>
    </row>
    <row r="181" spans="1:4" s="379" customFormat="1">
      <c r="A181" s="378"/>
      <c r="B181" s="414"/>
      <c r="C181" s="381"/>
      <c r="D181" s="380"/>
    </row>
    <row r="182" spans="1:4" s="379" customFormat="1">
      <c r="A182" s="378"/>
      <c r="B182" s="414"/>
      <c r="C182" s="381"/>
      <c r="D182" s="380"/>
    </row>
    <row r="183" spans="1:4" s="379" customFormat="1">
      <c r="A183" s="378"/>
      <c r="B183" s="414"/>
      <c r="C183" s="381"/>
      <c r="D183" s="380"/>
    </row>
    <row r="184" spans="1:4" s="379" customFormat="1">
      <c r="A184" s="378"/>
      <c r="B184" s="414"/>
      <c r="C184" s="381"/>
      <c r="D184" s="380"/>
    </row>
    <row r="185" spans="1:4" s="379" customFormat="1">
      <c r="A185" s="378"/>
      <c r="B185" s="414"/>
      <c r="C185" s="381"/>
      <c r="D185" s="380"/>
    </row>
    <row r="186" spans="1:4" s="379" customFormat="1">
      <c r="A186" s="378"/>
      <c r="B186" s="414"/>
      <c r="C186" s="381"/>
      <c r="D186" s="380"/>
    </row>
    <row r="187" spans="1:4" s="379" customFormat="1">
      <c r="A187" s="378"/>
      <c r="B187" s="414"/>
      <c r="C187" s="381"/>
      <c r="D187" s="380"/>
    </row>
    <row r="188" spans="1:4" s="379" customFormat="1">
      <c r="A188" s="378"/>
      <c r="B188" s="414"/>
      <c r="C188" s="381"/>
      <c r="D188" s="380"/>
    </row>
    <row r="189" spans="1:4" s="379" customFormat="1">
      <c r="A189" s="378"/>
      <c r="B189" s="414"/>
      <c r="C189" s="381"/>
      <c r="D189" s="380"/>
    </row>
    <row r="190" spans="1:4" s="379" customFormat="1">
      <c r="A190" s="378"/>
      <c r="B190" s="414"/>
      <c r="C190" s="381"/>
      <c r="D190" s="380"/>
    </row>
    <row r="191" spans="1:4" s="379" customFormat="1">
      <c r="A191" s="378"/>
      <c r="B191" s="414"/>
      <c r="C191" s="381"/>
      <c r="D191" s="380"/>
    </row>
    <row r="192" spans="1:4" s="379" customFormat="1">
      <c r="A192" s="378"/>
      <c r="B192" s="414"/>
      <c r="C192" s="381"/>
      <c r="D192" s="380"/>
    </row>
    <row r="193" spans="1:4" s="379" customFormat="1">
      <c r="A193" s="378"/>
      <c r="B193" s="414"/>
      <c r="C193" s="381"/>
      <c r="D193" s="380"/>
    </row>
    <row r="194" spans="1:4" s="379" customFormat="1">
      <c r="A194" s="378"/>
      <c r="B194" s="414"/>
      <c r="C194" s="381"/>
      <c r="D194" s="380"/>
    </row>
    <row r="195" spans="1:4" s="379" customFormat="1">
      <c r="A195" s="378"/>
      <c r="B195" s="414"/>
      <c r="C195" s="381"/>
      <c r="D195" s="380"/>
    </row>
    <row r="196" spans="1:4" s="379" customFormat="1">
      <c r="A196" s="378"/>
      <c r="B196" s="414"/>
      <c r="C196" s="381"/>
      <c r="D196" s="380"/>
    </row>
    <row r="197" spans="1:4" s="379" customFormat="1">
      <c r="A197" s="378"/>
      <c r="B197" s="414"/>
      <c r="C197" s="381"/>
      <c r="D197" s="380"/>
    </row>
    <row r="198" spans="1:4" s="379" customFormat="1">
      <c r="A198" s="378"/>
      <c r="B198" s="414"/>
      <c r="C198" s="381"/>
      <c r="D198" s="380"/>
    </row>
    <row r="199" spans="1:4" s="379" customFormat="1">
      <c r="A199" s="378"/>
      <c r="B199" s="414"/>
      <c r="C199" s="381"/>
      <c r="D199" s="380"/>
    </row>
    <row r="200" spans="1:4" s="379" customFormat="1">
      <c r="A200" s="378"/>
      <c r="B200" s="414"/>
      <c r="C200" s="381"/>
      <c r="D200" s="380"/>
    </row>
    <row r="201" spans="1:4" s="379" customFormat="1">
      <c r="A201" s="378"/>
      <c r="B201" s="414"/>
      <c r="C201" s="381"/>
      <c r="D201" s="380"/>
    </row>
    <row r="202" spans="1:4" s="379" customFormat="1">
      <c r="A202" s="378"/>
      <c r="B202" s="414"/>
      <c r="C202" s="381"/>
      <c r="D202" s="380"/>
    </row>
    <row r="203" spans="1:4" s="379" customFormat="1">
      <c r="A203" s="378"/>
      <c r="B203" s="414"/>
      <c r="C203" s="381"/>
      <c r="D203" s="380"/>
    </row>
    <row r="204" spans="1:4" s="379" customFormat="1">
      <c r="A204" s="378"/>
      <c r="B204" s="414"/>
      <c r="C204" s="381"/>
      <c r="D204" s="380"/>
    </row>
    <row r="205" spans="1:4" s="379" customFormat="1">
      <c r="A205" s="378"/>
      <c r="B205" s="414"/>
      <c r="C205" s="381"/>
      <c r="D205" s="380"/>
    </row>
    <row r="206" spans="1:4" s="379" customFormat="1">
      <c r="A206" s="378"/>
      <c r="B206" s="414"/>
      <c r="C206" s="381"/>
      <c r="D206" s="380"/>
    </row>
    <row r="207" spans="1:4" s="379" customFormat="1">
      <c r="A207" s="378"/>
      <c r="B207" s="414"/>
      <c r="C207" s="381"/>
      <c r="D207" s="380"/>
    </row>
    <row r="208" spans="1:4" s="379" customFormat="1">
      <c r="A208" s="378"/>
      <c r="B208" s="414"/>
      <c r="C208" s="381"/>
      <c r="D208" s="380"/>
    </row>
    <row r="209" spans="1:4" s="379" customFormat="1">
      <c r="A209" s="378"/>
      <c r="B209" s="414"/>
      <c r="C209" s="381"/>
      <c r="D209" s="380"/>
    </row>
    <row r="210" spans="1:4" s="379" customFormat="1">
      <c r="A210" s="378"/>
      <c r="B210" s="414"/>
      <c r="C210" s="381"/>
      <c r="D210" s="380"/>
    </row>
    <row r="211" spans="1:4" s="379" customFormat="1">
      <c r="A211" s="378"/>
      <c r="B211" s="414"/>
      <c r="C211" s="381"/>
      <c r="D211" s="380"/>
    </row>
    <row r="212" spans="1:4" s="379" customFormat="1">
      <c r="A212" s="378"/>
      <c r="B212" s="414"/>
      <c r="C212" s="381"/>
      <c r="D212" s="380"/>
    </row>
    <row r="213" spans="1:4" s="379" customFormat="1">
      <c r="A213" s="378"/>
      <c r="B213" s="414"/>
      <c r="C213" s="381"/>
      <c r="D213" s="380"/>
    </row>
    <row r="214" spans="1:4" s="379" customFormat="1">
      <c r="A214" s="378"/>
      <c r="B214" s="414"/>
      <c r="C214" s="381"/>
      <c r="D214" s="380"/>
    </row>
    <row r="215" spans="1:4" s="379" customFormat="1">
      <c r="A215" s="378"/>
      <c r="B215" s="414"/>
      <c r="C215" s="381"/>
      <c r="D215" s="380"/>
    </row>
    <row r="216" spans="1:4" s="379" customFormat="1">
      <c r="A216" s="378"/>
      <c r="B216" s="414"/>
      <c r="C216" s="381"/>
      <c r="D216" s="380"/>
    </row>
    <row r="217" spans="1:4" s="379" customFormat="1">
      <c r="A217" s="378"/>
      <c r="B217" s="414"/>
      <c r="C217" s="381"/>
      <c r="D217" s="380"/>
    </row>
    <row r="218" spans="1:4" s="379" customFormat="1">
      <c r="A218" s="378"/>
      <c r="B218" s="414"/>
      <c r="C218" s="381"/>
      <c r="D218" s="380"/>
    </row>
    <row r="219" spans="1:4" s="379" customFormat="1">
      <c r="A219" s="378"/>
      <c r="B219" s="414"/>
      <c r="C219" s="381"/>
      <c r="D219" s="380"/>
    </row>
    <row r="220" spans="1:4" s="379" customFormat="1">
      <c r="A220" s="378"/>
      <c r="B220" s="414"/>
      <c r="C220" s="381"/>
      <c r="D220" s="380"/>
    </row>
    <row r="221" spans="1:4" s="379" customFormat="1">
      <c r="A221" s="378"/>
      <c r="B221" s="414"/>
      <c r="C221" s="381"/>
      <c r="D221" s="380"/>
    </row>
    <row r="222" spans="1:4" s="379" customFormat="1">
      <c r="A222" s="378"/>
      <c r="B222" s="414"/>
      <c r="C222" s="381"/>
      <c r="D222" s="380"/>
    </row>
    <row r="223" spans="1:4" s="379" customFormat="1">
      <c r="A223" s="378"/>
      <c r="B223" s="414"/>
      <c r="C223" s="381"/>
      <c r="D223" s="380"/>
    </row>
    <row r="224" spans="1:4" s="379" customFormat="1">
      <c r="A224" s="378"/>
      <c r="B224" s="414"/>
      <c r="C224" s="381"/>
      <c r="D224" s="380"/>
    </row>
    <row r="225" spans="1:4" s="379" customFormat="1">
      <c r="A225" s="378"/>
      <c r="B225" s="414"/>
      <c r="C225" s="381"/>
      <c r="D225" s="380"/>
    </row>
    <row r="226" spans="1:4" s="379" customFormat="1">
      <c r="A226" s="378"/>
      <c r="B226" s="414"/>
      <c r="C226" s="381"/>
      <c r="D226" s="380"/>
    </row>
    <row r="227" spans="1:4" s="379" customFormat="1">
      <c r="A227" s="378"/>
      <c r="B227" s="414"/>
      <c r="C227" s="381"/>
      <c r="D227" s="380"/>
    </row>
    <row r="228" spans="1:4" s="379" customFormat="1">
      <c r="A228" s="378"/>
      <c r="B228" s="414"/>
      <c r="C228" s="381"/>
      <c r="D228" s="380"/>
    </row>
    <row r="229" spans="1:4" s="379" customFormat="1">
      <c r="A229" s="378"/>
      <c r="B229" s="414"/>
      <c r="C229" s="381"/>
      <c r="D229" s="380"/>
    </row>
    <row r="230" spans="1:4" s="379" customFormat="1">
      <c r="A230" s="378"/>
      <c r="B230" s="414"/>
      <c r="C230" s="381"/>
      <c r="D230" s="380"/>
    </row>
    <row r="231" spans="1:4" s="379" customFormat="1">
      <c r="A231" s="378"/>
      <c r="B231" s="414"/>
      <c r="C231" s="381"/>
      <c r="D231" s="380"/>
    </row>
    <row r="232" spans="1:4" s="379" customFormat="1">
      <c r="A232" s="378"/>
      <c r="B232" s="414"/>
      <c r="C232" s="381"/>
      <c r="D232" s="380"/>
    </row>
    <row r="233" spans="1:4" s="379" customFormat="1">
      <c r="A233" s="378"/>
      <c r="B233" s="414"/>
      <c r="C233" s="381"/>
      <c r="D233" s="380"/>
    </row>
    <row r="234" spans="1:4" s="379" customFormat="1">
      <c r="A234" s="378"/>
      <c r="B234" s="414"/>
      <c r="C234" s="381"/>
      <c r="D234" s="380"/>
    </row>
    <row r="235" spans="1:4" s="379" customFormat="1">
      <c r="A235" s="378"/>
      <c r="B235" s="414"/>
      <c r="C235" s="381"/>
      <c r="D235" s="380"/>
    </row>
    <row r="236" spans="1:4" s="379" customFormat="1">
      <c r="A236" s="378"/>
      <c r="B236" s="414"/>
      <c r="C236" s="381"/>
      <c r="D236" s="380"/>
    </row>
    <row r="237" spans="1:4" s="379" customFormat="1">
      <c r="A237" s="378"/>
      <c r="B237" s="414"/>
      <c r="C237" s="381"/>
      <c r="D237" s="380"/>
    </row>
    <row r="238" spans="1:4" s="379" customFormat="1">
      <c r="A238" s="378"/>
      <c r="B238" s="414"/>
      <c r="C238" s="381"/>
      <c r="D238" s="380"/>
    </row>
    <row r="239" spans="1:4" s="379" customFormat="1">
      <c r="A239" s="378"/>
      <c r="B239" s="414"/>
      <c r="C239" s="381"/>
      <c r="D239" s="380"/>
    </row>
    <row r="240" spans="1:4" s="379" customFormat="1">
      <c r="A240" s="378"/>
      <c r="B240" s="414"/>
      <c r="C240" s="381"/>
      <c r="D240" s="380"/>
    </row>
    <row r="241" spans="1:4" s="379" customFormat="1">
      <c r="A241" s="378"/>
      <c r="B241" s="414"/>
      <c r="C241" s="381"/>
      <c r="D241" s="380"/>
    </row>
    <row r="242" spans="1:4" s="379" customFormat="1">
      <c r="A242" s="378"/>
      <c r="B242" s="414"/>
      <c r="C242" s="381"/>
      <c r="D242" s="380"/>
    </row>
    <row r="243" spans="1:4" s="379" customFormat="1">
      <c r="A243" s="378"/>
      <c r="B243" s="414"/>
      <c r="C243" s="381"/>
      <c r="D243" s="380"/>
    </row>
    <row r="244" spans="1:4" s="379" customFormat="1">
      <c r="A244" s="378"/>
      <c r="B244" s="414"/>
      <c r="C244" s="381"/>
      <c r="D244" s="380"/>
    </row>
    <row r="245" spans="1:4" s="379" customFormat="1">
      <c r="A245" s="378"/>
      <c r="B245" s="414"/>
      <c r="C245" s="381"/>
      <c r="D245" s="380"/>
    </row>
    <row r="246" spans="1:4" s="379" customFormat="1">
      <c r="A246" s="378"/>
      <c r="B246" s="414"/>
      <c r="C246" s="381"/>
      <c r="D246" s="380"/>
    </row>
    <row r="247" spans="1:4" s="379" customFormat="1">
      <c r="A247" s="378"/>
      <c r="B247" s="414"/>
      <c r="C247" s="381"/>
      <c r="D247" s="380"/>
    </row>
    <row r="248" spans="1:4" s="379" customFormat="1">
      <c r="A248" s="378"/>
      <c r="B248" s="414"/>
      <c r="C248" s="381"/>
      <c r="D248" s="380"/>
    </row>
    <row r="249" spans="1:4" s="379" customFormat="1">
      <c r="A249" s="378"/>
      <c r="B249" s="414"/>
      <c r="C249" s="381"/>
      <c r="D249" s="380"/>
    </row>
    <row r="250" spans="1:4" s="379" customFormat="1">
      <c r="A250" s="378"/>
      <c r="B250" s="414"/>
      <c r="C250" s="381"/>
      <c r="D250" s="380"/>
    </row>
    <row r="251" spans="1:4" s="379" customFormat="1">
      <c r="A251" s="378"/>
      <c r="B251" s="414"/>
      <c r="C251" s="381"/>
      <c r="D251" s="380"/>
    </row>
    <row r="252" spans="1:4" s="379" customFormat="1">
      <c r="A252" s="378"/>
      <c r="B252" s="414"/>
      <c r="C252" s="381"/>
      <c r="D252" s="380"/>
    </row>
    <row r="253" spans="1:4" s="379" customFormat="1">
      <c r="A253" s="378"/>
      <c r="B253" s="414"/>
      <c r="C253" s="381"/>
      <c r="D253" s="380"/>
    </row>
    <row r="254" spans="1:4" s="379" customFormat="1">
      <c r="A254" s="378"/>
      <c r="B254" s="414"/>
      <c r="C254" s="381"/>
      <c r="D254" s="380"/>
    </row>
    <row r="255" spans="1:4" s="379" customFormat="1">
      <c r="A255" s="378"/>
      <c r="B255" s="414"/>
      <c r="C255" s="381"/>
      <c r="D255" s="380"/>
    </row>
    <row r="256" spans="1:4" s="379" customFormat="1">
      <c r="A256" s="378"/>
      <c r="B256" s="414"/>
      <c r="C256" s="381"/>
      <c r="D256" s="380"/>
    </row>
    <row r="257" spans="1:4" s="379" customFormat="1">
      <c r="A257" s="378"/>
      <c r="B257" s="414"/>
      <c r="C257" s="381"/>
      <c r="D257" s="380"/>
    </row>
    <row r="258" spans="1:4" s="379" customFormat="1">
      <c r="A258" s="378"/>
      <c r="B258" s="414"/>
      <c r="C258" s="381"/>
      <c r="D258" s="380"/>
    </row>
    <row r="259" spans="1:4" s="379" customFormat="1">
      <c r="A259" s="378"/>
      <c r="B259" s="414"/>
      <c r="C259" s="381"/>
      <c r="D259" s="380"/>
    </row>
    <row r="260" spans="1:4" s="379" customFormat="1">
      <c r="A260" s="378"/>
      <c r="B260" s="414"/>
      <c r="C260" s="381"/>
      <c r="D260" s="380"/>
    </row>
    <row r="261" spans="1:4" s="379" customFormat="1">
      <c r="A261" s="378"/>
      <c r="B261" s="414"/>
      <c r="C261" s="381"/>
      <c r="D261" s="380"/>
    </row>
    <row r="262" spans="1:4" s="379" customFormat="1">
      <c r="A262" s="378"/>
      <c r="B262" s="414"/>
      <c r="C262" s="381"/>
      <c r="D262" s="380"/>
    </row>
    <row r="263" spans="1:4" s="379" customFormat="1">
      <c r="A263" s="378"/>
      <c r="B263" s="414"/>
      <c r="C263" s="381"/>
      <c r="D263" s="380"/>
    </row>
    <row r="264" spans="1:4" s="379" customFormat="1">
      <c r="A264" s="378"/>
      <c r="B264" s="414"/>
      <c r="C264" s="381"/>
      <c r="D264" s="380"/>
    </row>
    <row r="265" spans="1:4" s="379" customFormat="1">
      <c r="A265" s="378"/>
      <c r="B265" s="414"/>
      <c r="C265" s="381"/>
      <c r="D265" s="380"/>
    </row>
    <row r="266" spans="1:4" s="379" customFormat="1">
      <c r="A266" s="378"/>
      <c r="B266" s="414"/>
      <c r="C266" s="381"/>
      <c r="D266" s="380"/>
    </row>
    <row r="267" spans="1:4" s="379" customFormat="1">
      <c r="A267" s="378"/>
      <c r="B267" s="414"/>
      <c r="C267" s="381"/>
      <c r="D267" s="380"/>
    </row>
    <row r="268" spans="1:4" s="379" customFormat="1">
      <c r="A268" s="378"/>
      <c r="B268" s="414"/>
      <c r="C268" s="381"/>
      <c r="D268" s="380"/>
    </row>
    <row r="269" spans="1:4" s="379" customFormat="1">
      <c r="A269" s="378"/>
      <c r="B269" s="414"/>
      <c r="C269" s="381"/>
      <c r="D269" s="380"/>
    </row>
    <row r="270" spans="1:4" s="379" customFormat="1">
      <c r="A270" s="378"/>
      <c r="B270" s="414"/>
      <c r="C270" s="381"/>
      <c r="D270" s="380"/>
    </row>
    <row r="271" spans="1:4" s="379" customFormat="1">
      <c r="A271" s="378"/>
      <c r="B271" s="414"/>
      <c r="C271" s="381"/>
      <c r="D271" s="380"/>
    </row>
    <row r="272" spans="1:4" s="379" customFormat="1">
      <c r="A272" s="378"/>
      <c r="B272" s="414"/>
      <c r="C272" s="381"/>
      <c r="D272" s="380"/>
    </row>
    <row r="273" spans="1:4" s="379" customFormat="1">
      <c r="A273" s="378"/>
      <c r="B273" s="414"/>
      <c r="C273" s="381"/>
      <c r="D273" s="380"/>
    </row>
    <row r="274" spans="1:4" s="379" customFormat="1">
      <c r="A274" s="378"/>
      <c r="B274" s="414"/>
      <c r="C274" s="381"/>
      <c r="D274" s="380"/>
    </row>
    <row r="275" spans="1:4" s="379" customFormat="1">
      <c r="A275" s="378"/>
      <c r="B275" s="414"/>
      <c r="C275" s="381"/>
      <c r="D275" s="380"/>
    </row>
    <row r="276" spans="1:4" s="379" customFormat="1">
      <c r="A276" s="378"/>
      <c r="B276" s="414"/>
      <c r="C276" s="381"/>
      <c r="D276" s="380"/>
    </row>
    <row r="277" spans="1:4" s="379" customFormat="1">
      <c r="A277" s="378"/>
      <c r="B277" s="414"/>
      <c r="C277" s="381"/>
      <c r="D277" s="380"/>
    </row>
    <row r="278" spans="1:4" s="379" customFormat="1">
      <c r="A278" s="378"/>
      <c r="B278" s="414"/>
      <c r="C278" s="381"/>
      <c r="D278" s="380"/>
    </row>
    <row r="279" spans="1:4" s="379" customFormat="1">
      <c r="A279" s="378"/>
      <c r="B279" s="414"/>
      <c r="C279" s="381"/>
      <c r="D279" s="380"/>
    </row>
    <row r="280" spans="1:4" s="379" customFormat="1">
      <c r="A280" s="378"/>
      <c r="B280" s="414"/>
      <c r="C280" s="381"/>
      <c r="D280" s="380"/>
    </row>
    <row r="281" spans="1:4" s="379" customFormat="1">
      <c r="A281" s="378"/>
      <c r="B281" s="414"/>
      <c r="C281" s="381"/>
      <c r="D281" s="380"/>
    </row>
    <row r="282" spans="1:4" s="379" customFormat="1">
      <c r="A282" s="378"/>
      <c r="B282" s="414"/>
      <c r="C282" s="381"/>
      <c r="D282" s="380"/>
    </row>
    <row r="283" spans="1:4" s="379" customFormat="1">
      <c r="A283" s="378"/>
      <c r="B283" s="414"/>
      <c r="C283" s="381"/>
      <c r="D283" s="380"/>
    </row>
    <row r="284" spans="1:4" s="379" customFormat="1">
      <c r="A284" s="378"/>
      <c r="B284" s="414"/>
      <c r="C284" s="381"/>
      <c r="D284" s="380"/>
    </row>
    <row r="285" spans="1:4" s="379" customFormat="1">
      <c r="A285" s="378"/>
      <c r="B285" s="414"/>
      <c r="C285" s="381"/>
      <c r="D285" s="380"/>
    </row>
    <row r="286" spans="1:4" s="379" customFormat="1">
      <c r="A286" s="378"/>
      <c r="B286" s="414"/>
      <c r="C286" s="381"/>
      <c r="D286" s="380"/>
    </row>
    <row r="287" spans="1:4" s="379" customFormat="1">
      <c r="A287" s="378"/>
      <c r="B287" s="414"/>
      <c r="C287" s="381"/>
      <c r="D287" s="380"/>
    </row>
    <row r="288" spans="1:4" s="379" customFormat="1">
      <c r="A288" s="378"/>
      <c r="B288" s="414"/>
      <c r="C288" s="381"/>
      <c r="D288" s="380"/>
    </row>
    <row r="289" spans="1:4" s="379" customFormat="1">
      <c r="A289" s="378"/>
      <c r="B289" s="414"/>
      <c r="C289" s="381"/>
      <c r="D289" s="380"/>
    </row>
    <row r="290" spans="1:4" s="379" customFormat="1">
      <c r="A290" s="378"/>
      <c r="B290" s="414"/>
      <c r="C290" s="381"/>
      <c r="D290" s="380"/>
    </row>
    <row r="291" spans="1:4" s="379" customFormat="1">
      <c r="A291" s="378"/>
      <c r="B291" s="414"/>
      <c r="C291" s="381"/>
      <c r="D291" s="380"/>
    </row>
    <row r="292" spans="1:4" s="379" customFormat="1">
      <c r="A292" s="378"/>
      <c r="B292" s="414"/>
      <c r="C292" s="381"/>
      <c r="D292" s="380"/>
    </row>
    <row r="293" spans="1:4" s="379" customFormat="1">
      <c r="A293" s="378"/>
      <c r="B293" s="414"/>
      <c r="C293" s="381"/>
      <c r="D293" s="380"/>
    </row>
    <row r="294" spans="1:4" s="379" customFormat="1">
      <c r="A294" s="378"/>
      <c r="B294" s="414"/>
      <c r="C294" s="381"/>
      <c r="D294" s="380"/>
    </row>
    <row r="295" spans="1:4" s="379" customFormat="1">
      <c r="A295" s="378"/>
      <c r="B295" s="414"/>
      <c r="C295" s="381"/>
      <c r="D295" s="380"/>
    </row>
    <row r="296" spans="1:4" s="379" customFormat="1">
      <c r="A296" s="378"/>
      <c r="B296" s="414"/>
      <c r="C296" s="381"/>
      <c r="D296" s="380"/>
    </row>
    <row r="297" spans="1:4" s="379" customFormat="1">
      <c r="A297" s="378"/>
      <c r="B297" s="414"/>
      <c r="C297" s="381"/>
      <c r="D297" s="380"/>
    </row>
    <row r="298" spans="1:4" s="379" customFormat="1">
      <c r="A298" s="378"/>
      <c r="B298" s="414"/>
      <c r="C298" s="381"/>
      <c r="D298" s="380"/>
    </row>
    <row r="299" spans="1:4" s="379" customFormat="1">
      <c r="A299" s="378"/>
      <c r="B299" s="414"/>
      <c r="C299" s="381"/>
      <c r="D299" s="380"/>
    </row>
    <row r="300" spans="1:4" s="379" customFormat="1">
      <c r="A300" s="378"/>
      <c r="B300" s="414"/>
      <c r="C300" s="381"/>
      <c r="D300" s="380"/>
    </row>
    <row r="301" spans="1:4" s="379" customFormat="1">
      <c r="A301" s="378"/>
      <c r="B301" s="414"/>
      <c r="C301" s="381"/>
      <c r="D301" s="380"/>
    </row>
    <row r="302" spans="1:4" s="379" customFormat="1">
      <c r="A302" s="378"/>
      <c r="B302" s="414"/>
      <c r="C302" s="381"/>
      <c r="D302" s="380"/>
    </row>
    <row r="303" spans="1:4" s="379" customFormat="1">
      <c r="A303" s="378"/>
      <c r="B303" s="414"/>
      <c r="C303" s="381"/>
      <c r="D303" s="380"/>
    </row>
    <row r="304" spans="1:4" s="379" customFormat="1">
      <c r="A304" s="378"/>
      <c r="B304" s="414"/>
      <c r="C304" s="381"/>
      <c r="D304" s="380"/>
    </row>
    <row r="305" spans="1:4" s="379" customFormat="1">
      <c r="A305" s="378"/>
      <c r="B305" s="414"/>
      <c r="C305" s="381"/>
      <c r="D305" s="380"/>
    </row>
    <row r="306" spans="1:4" s="379" customFormat="1">
      <c r="A306" s="378"/>
      <c r="B306" s="414"/>
      <c r="C306" s="381"/>
      <c r="D306" s="380"/>
    </row>
    <row r="307" spans="1:4" s="379" customFormat="1">
      <c r="A307" s="378"/>
      <c r="B307" s="414"/>
      <c r="C307" s="381"/>
      <c r="D307" s="380"/>
    </row>
    <row r="308" spans="1:4" s="379" customFormat="1">
      <c r="A308" s="378"/>
      <c r="B308" s="414"/>
      <c r="C308" s="381"/>
      <c r="D308" s="380"/>
    </row>
    <row r="309" spans="1:4" s="379" customFormat="1">
      <c r="A309" s="378"/>
      <c r="B309" s="414"/>
      <c r="C309" s="381"/>
      <c r="D309" s="380"/>
    </row>
    <row r="310" spans="1:4" s="379" customFormat="1">
      <c r="A310" s="378"/>
      <c r="B310" s="414"/>
      <c r="C310" s="381"/>
      <c r="D310" s="380"/>
    </row>
    <row r="311" spans="1:4" s="379" customFormat="1">
      <c r="A311" s="378"/>
      <c r="B311" s="414"/>
      <c r="C311" s="381"/>
      <c r="D311" s="380"/>
    </row>
    <row r="312" spans="1:4" s="379" customFormat="1">
      <c r="A312" s="378"/>
      <c r="B312" s="414"/>
      <c r="C312" s="381"/>
      <c r="D312" s="380"/>
    </row>
    <row r="313" spans="1:4" s="379" customFormat="1">
      <c r="A313" s="378"/>
      <c r="B313" s="414"/>
      <c r="C313" s="381"/>
      <c r="D313" s="380"/>
    </row>
    <row r="314" spans="1:4" s="379" customFormat="1">
      <c r="A314" s="378"/>
      <c r="B314" s="414"/>
      <c r="C314" s="381"/>
      <c r="D314" s="380"/>
    </row>
    <row r="315" spans="1:4" s="379" customFormat="1">
      <c r="A315" s="378"/>
      <c r="B315" s="414"/>
      <c r="C315" s="381"/>
      <c r="D315" s="380"/>
    </row>
    <row r="316" spans="1:4" s="379" customFormat="1">
      <c r="A316" s="378"/>
      <c r="B316" s="414"/>
      <c r="C316" s="381"/>
      <c r="D316" s="380"/>
    </row>
    <row r="317" spans="1:4" s="379" customFormat="1">
      <c r="A317" s="378"/>
      <c r="B317" s="414"/>
      <c r="C317" s="381"/>
      <c r="D317" s="380"/>
    </row>
    <row r="318" spans="1:4" s="379" customFormat="1">
      <c r="A318" s="378"/>
      <c r="B318" s="414"/>
      <c r="C318" s="381"/>
      <c r="D318" s="380"/>
    </row>
    <row r="319" spans="1:4" s="379" customFormat="1">
      <c r="A319" s="378"/>
      <c r="B319" s="414"/>
      <c r="C319" s="381"/>
      <c r="D319" s="380"/>
    </row>
    <row r="320" spans="1:4" s="379" customFormat="1">
      <c r="A320" s="378"/>
      <c r="B320" s="414"/>
      <c r="C320" s="381"/>
      <c r="D320" s="380"/>
    </row>
    <row r="321" spans="1:4" s="379" customFormat="1">
      <c r="A321" s="378"/>
      <c r="B321" s="414"/>
      <c r="C321" s="381"/>
      <c r="D321" s="380"/>
    </row>
    <row r="322" spans="1:4" s="379" customFormat="1">
      <c r="A322" s="378"/>
      <c r="B322" s="414"/>
      <c r="C322" s="381"/>
      <c r="D322" s="380"/>
    </row>
    <row r="323" spans="1:4" s="379" customFormat="1">
      <c r="A323" s="378"/>
      <c r="B323" s="414"/>
      <c r="C323" s="381"/>
      <c r="D323" s="380"/>
    </row>
    <row r="324" spans="1:4" s="379" customFormat="1">
      <c r="A324" s="378"/>
      <c r="B324" s="414"/>
      <c r="C324" s="381"/>
      <c r="D324" s="380"/>
    </row>
    <row r="325" spans="1:4" s="379" customFormat="1">
      <c r="A325" s="378"/>
      <c r="B325" s="414"/>
      <c r="C325" s="381"/>
      <c r="D325" s="380"/>
    </row>
    <row r="326" spans="1:4" s="379" customFormat="1">
      <c r="A326" s="378"/>
      <c r="B326" s="414"/>
      <c r="C326" s="381"/>
      <c r="D326" s="380"/>
    </row>
    <row r="327" spans="1:4" s="379" customFormat="1">
      <c r="A327" s="378"/>
      <c r="B327" s="414"/>
      <c r="C327" s="381"/>
      <c r="D327" s="380"/>
    </row>
    <row r="328" spans="1:4" s="379" customFormat="1">
      <c r="A328" s="378"/>
      <c r="B328" s="414"/>
      <c r="C328" s="381"/>
      <c r="D328" s="380"/>
    </row>
    <row r="329" spans="1:4" s="379" customFormat="1">
      <c r="A329" s="378"/>
      <c r="B329" s="414"/>
      <c r="C329" s="381"/>
      <c r="D329" s="380"/>
    </row>
    <row r="330" spans="1:4" s="379" customFormat="1">
      <c r="A330" s="378"/>
      <c r="B330" s="414"/>
      <c r="C330" s="381"/>
      <c r="D330" s="380"/>
    </row>
    <row r="331" spans="1:4" s="379" customFormat="1">
      <c r="A331" s="378"/>
      <c r="B331" s="414"/>
      <c r="C331" s="381"/>
      <c r="D331" s="380"/>
    </row>
    <row r="332" spans="1:4" s="379" customFormat="1">
      <c r="A332" s="378"/>
      <c r="B332" s="414"/>
      <c r="C332" s="381"/>
      <c r="D332" s="380"/>
    </row>
    <row r="333" spans="1:4" s="379" customFormat="1">
      <c r="A333" s="378"/>
      <c r="B333" s="414"/>
      <c r="C333" s="381"/>
      <c r="D333" s="380"/>
    </row>
    <row r="334" spans="1:4" s="379" customFormat="1">
      <c r="A334" s="378"/>
      <c r="B334" s="414"/>
      <c r="C334" s="381"/>
      <c r="D334" s="380"/>
    </row>
    <row r="335" spans="1:4" s="379" customFormat="1">
      <c r="A335" s="378"/>
      <c r="B335" s="414"/>
      <c r="C335" s="381"/>
      <c r="D335" s="380"/>
    </row>
    <row r="336" spans="1:4" s="379" customFormat="1">
      <c r="A336" s="378"/>
      <c r="B336" s="414"/>
      <c r="C336" s="381"/>
      <c r="D336" s="380"/>
    </row>
    <row r="337" spans="1:4" s="379" customFormat="1">
      <c r="A337" s="378"/>
      <c r="B337" s="414"/>
      <c r="C337" s="381"/>
      <c r="D337" s="380"/>
    </row>
    <row r="338" spans="1:4" s="379" customFormat="1">
      <c r="A338" s="378"/>
      <c r="B338" s="414"/>
      <c r="C338" s="381"/>
      <c r="D338" s="380"/>
    </row>
    <row r="339" spans="1:4" s="379" customFormat="1">
      <c r="A339" s="378"/>
      <c r="B339" s="414"/>
      <c r="C339" s="381"/>
      <c r="D339" s="380"/>
    </row>
    <row r="340" spans="1:4" s="379" customFormat="1">
      <c r="A340" s="378"/>
      <c r="B340" s="414"/>
      <c r="C340" s="381"/>
      <c r="D340" s="380"/>
    </row>
    <row r="341" spans="1:4" s="379" customFormat="1">
      <c r="A341" s="378"/>
      <c r="B341" s="414"/>
      <c r="C341" s="381"/>
      <c r="D341" s="380"/>
    </row>
    <row r="342" spans="1:4" s="379" customFormat="1">
      <c r="A342" s="378"/>
      <c r="B342" s="414"/>
      <c r="C342" s="381"/>
      <c r="D342" s="380"/>
    </row>
    <row r="343" spans="1:4" s="379" customFormat="1">
      <c r="A343" s="378"/>
      <c r="B343" s="414"/>
      <c r="C343" s="381"/>
      <c r="D343" s="380"/>
    </row>
    <row r="344" spans="1:4" s="379" customFormat="1">
      <c r="A344" s="378"/>
      <c r="B344" s="414"/>
      <c r="C344" s="381"/>
      <c r="D344" s="380"/>
    </row>
    <row r="345" spans="1:4" s="379" customFormat="1">
      <c r="A345" s="378"/>
      <c r="B345" s="414"/>
      <c r="C345" s="381"/>
      <c r="D345" s="380"/>
    </row>
    <row r="346" spans="1:4" s="379" customFormat="1">
      <c r="A346" s="378"/>
      <c r="B346" s="414"/>
      <c r="C346" s="381"/>
      <c r="D346" s="380"/>
    </row>
    <row r="347" spans="1:4" s="379" customFormat="1">
      <c r="A347" s="378"/>
      <c r="B347" s="414"/>
      <c r="C347" s="381"/>
      <c r="D347" s="380"/>
    </row>
    <row r="348" spans="1:4" s="379" customFormat="1">
      <c r="A348" s="378"/>
      <c r="B348" s="414"/>
      <c r="C348" s="381"/>
      <c r="D348" s="380"/>
    </row>
    <row r="349" spans="1:4" s="379" customFormat="1">
      <c r="A349" s="378"/>
      <c r="B349" s="414"/>
      <c r="C349" s="381"/>
      <c r="D349" s="380"/>
    </row>
    <row r="350" spans="1:4" s="379" customFormat="1">
      <c r="A350" s="378"/>
      <c r="B350" s="414"/>
      <c r="C350" s="381"/>
      <c r="D350" s="380"/>
    </row>
    <row r="351" spans="1:4" s="379" customFormat="1">
      <c r="A351" s="378"/>
      <c r="B351" s="414"/>
      <c r="C351" s="381"/>
      <c r="D351" s="380"/>
    </row>
    <row r="352" spans="1:4" s="379" customFormat="1">
      <c r="A352" s="378"/>
      <c r="B352" s="414"/>
      <c r="C352" s="381"/>
      <c r="D352" s="380"/>
    </row>
    <row r="353" spans="1:4" s="379" customFormat="1">
      <c r="A353" s="378"/>
      <c r="B353" s="414"/>
      <c r="C353" s="381"/>
      <c r="D353" s="380"/>
    </row>
    <row r="354" spans="1:4" s="379" customFormat="1">
      <c r="A354" s="378"/>
      <c r="B354" s="414"/>
      <c r="C354" s="381"/>
      <c r="D354" s="380"/>
    </row>
    <row r="355" spans="1:4" s="379" customFormat="1">
      <c r="A355" s="378"/>
      <c r="B355" s="414"/>
      <c r="C355" s="381"/>
      <c r="D355" s="380"/>
    </row>
    <row r="356" spans="1:4" s="379" customFormat="1">
      <c r="A356" s="378"/>
      <c r="B356" s="414"/>
      <c r="C356" s="381"/>
      <c r="D356" s="380"/>
    </row>
    <row r="357" spans="1:4" s="379" customFormat="1">
      <c r="A357" s="378"/>
      <c r="B357" s="414"/>
      <c r="C357" s="381"/>
      <c r="D357" s="380"/>
    </row>
    <row r="358" spans="1:4" s="379" customFormat="1">
      <c r="A358" s="378"/>
      <c r="B358" s="414"/>
      <c r="C358" s="381"/>
      <c r="D358" s="380"/>
    </row>
    <row r="359" spans="1:4" s="379" customFormat="1">
      <c r="A359" s="378"/>
      <c r="B359" s="414"/>
      <c r="C359" s="381"/>
      <c r="D359" s="380"/>
    </row>
    <row r="360" spans="1:4" s="379" customFormat="1">
      <c r="A360" s="378"/>
      <c r="B360" s="414"/>
      <c r="C360" s="381"/>
      <c r="D360" s="380"/>
    </row>
    <row r="361" spans="1:4" s="379" customFormat="1">
      <c r="A361" s="378"/>
      <c r="B361" s="414"/>
      <c r="C361" s="381"/>
      <c r="D361" s="380"/>
    </row>
    <row r="362" spans="1:4" s="379" customFormat="1">
      <c r="A362" s="378"/>
      <c r="B362" s="414"/>
      <c r="C362" s="381"/>
      <c r="D362" s="380"/>
    </row>
    <row r="363" spans="1:4" s="379" customFormat="1">
      <c r="A363" s="378"/>
      <c r="B363" s="414"/>
      <c r="C363" s="381"/>
      <c r="D363" s="380"/>
    </row>
    <row r="364" spans="1:4" s="379" customFormat="1">
      <c r="A364" s="378"/>
      <c r="B364" s="414"/>
      <c r="C364" s="381"/>
      <c r="D364" s="380"/>
    </row>
    <row r="365" spans="1:4" s="379" customFormat="1">
      <c r="A365" s="378"/>
      <c r="B365" s="414"/>
      <c r="C365" s="381"/>
      <c r="D365" s="380"/>
    </row>
    <row r="366" spans="1:4" s="379" customFormat="1">
      <c r="A366" s="378"/>
      <c r="B366" s="414"/>
      <c r="C366" s="381"/>
      <c r="D366" s="380"/>
    </row>
    <row r="367" spans="1:4" s="379" customFormat="1">
      <c r="A367" s="378"/>
      <c r="B367" s="414"/>
      <c r="C367" s="381"/>
      <c r="D367" s="380"/>
    </row>
    <row r="368" spans="1:4" s="379" customFormat="1">
      <c r="A368" s="378"/>
      <c r="B368" s="414"/>
      <c r="C368" s="381"/>
      <c r="D368" s="380"/>
    </row>
    <row r="369" spans="1:4" s="379" customFormat="1">
      <c r="A369" s="378"/>
      <c r="B369" s="414"/>
      <c r="C369" s="381"/>
      <c r="D369" s="380"/>
    </row>
    <row r="370" spans="1:4" s="379" customFormat="1">
      <c r="A370" s="378"/>
      <c r="B370" s="414"/>
      <c r="C370" s="381"/>
      <c r="D370" s="380"/>
    </row>
    <row r="371" spans="1:4" s="379" customFormat="1">
      <c r="A371" s="378"/>
      <c r="B371" s="414"/>
      <c r="C371" s="381"/>
      <c r="D371" s="380"/>
    </row>
    <row r="372" spans="1:4" s="379" customFormat="1">
      <c r="A372" s="378"/>
      <c r="B372" s="414"/>
      <c r="C372" s="381"/>
      <c r="D372" s="380"/>
    </row>
    <row r="373" spans="1:4" s="379" customFormat="1">
      <c r="A373" s="378"/>
      <c r="B373" s="414"/>
      <c r="C373" s="381"/>
      <c r="D373" s="380"/>
    </row>
    <row r="374" spans="1:4" s="379" customFormat="1">
      <c r="A374" s="378"/>
      <c r="B374" s="414"/>
      <c r="C374" s="381"/>
      <c r="D374" s="380"/>
    </row>
    <row r="375" spans="1:4" s="379" customFormat="1">
      <c r="A375" s="378"/>
      <c r="B375" s="414"/>
      <c r="C375" s="381"/>
      <c r="D375" s="380"/>
    </row>
    <row r="376" spans="1:4" s="379" customFormat="1">
      <c r="A376" s="378"/>
      <c r="B376" s="414"/>
      <c r="C376" s="381"/>
      <c r="D376" s="380"/>
    </row>
    <row r="377" spans="1:4" s="379" customFormat="1">
      <c r="A377" s="378"/>
      <c r="B377" s="414"/>
      <c r="C377" s="381"/>
      <c r="D377" s="380"/>
    </row>
    <row r="378" spans="1:4" s="379" customFormat="1">
      <c r="A378" s="378"/>
      <c r="B378" s="414"/>
      <c r="C378" s="381"/>
      <c r="D378" s="380"/>
    </row>
    <row r="379" spans="1:4" s="379" customFormat="1">
      <c r="A379" s="378"/>
      <c r="B379" s="414"/>
      <c r="C379" s="381"/>
      <c r="D379" s="380"/>
    </row>
    <row r="380" spans="1:4" s="379" customFormat="1">
      <c r="A380" s="378"/>
      <c r="B380" s="414"/>
      <c r="C380" s="381"/>
      <c r="D380" s="380"/>
    </row>
    <row r="381" spans="1:4" s="379" customFormat="1">
      <c r="A381" s="378"/>
      <c r="B381" s="414"/>
      <c r="C381" s="381"/>
      <c r="D381" s="380"/>
    </row>
    <row r="382" spans="1:4" s="379" customFormat="1">
      <c r="A382" s="378"/>
      <c r="B382" s="414"/>
      <c r="C382" s="381"/>
      <c r="D382" s="380"/>
    </row>
    <row r="383" spans="1:4" s="379" customFormat="1">
      <c r="A383" s="378"/>
      <c r="B383" s="414"/>
      <c r="C383" s="381"/>
      <c r="D383" s="380"/>
    </row>
    <row r="384" spans="1:4" s="379" customFormat="1">
      <c r="A384" s="378"/>
      <c r="B384" s="414"/>
      <c r="C384" s="381"/>
      <c r="D384" s="380"/>
    </row>
    <row r="385" spans="1:4" s="379" customFormat="1">
      <c r="A385" s="378"/>
      <c r="B385" s="414"/>
      <c r="C385" s="381"/>
      <c r="D385" s="380"/>
    </row>
    <row r="386" spans="1:4" s="379" customFormat="1">
      <c r="A386" s="378"/>
      <c r="B386" s="414"/>
      <c r="C386" s="381"/>
      <c r="D386" s="380"/>
    </row>
    <row r="387" spans="1:4" s="379" customFormat="1">
      <c r="A387" s="378"/>
      <c r="B387" s="414"/>
      <c r="C387" s="381"/>
      <c r="D387" s="380"/>
    </row>
    <row r="388" spans="1:4" s="379" customFormat="1">
      <c r="A388" s="378"/>
      <c r="B388" s="414"/>
      <c r="C388" s="381"/>
      <c r="D388" s="380"/>
    </row>
    <row r="389" spans="1:4" s="379" customFormat="1">
      <c r="A389" s="378"/>
      <c r="B389" s="414"/>
      <c r="C389" s="381"/>
      <c r="D389" s="380"/>
    </row>
    <row r="390" spans="1:4" s="379" customFormat="1">
      <c r="A390" s="378"/>
      <c r="B390" s="414"/>
      <c r="C390" s="381"/>
      <c r="D390" s="380"/>
    </row>
    <row r="391" spans="1:4" s="379" customFormat="1">
      <c r="A391" s="378"/>
      <c r="B391" s="414"/>
      <c r="C391" s="381"/>
      <c r="D391" s="380"/>
    </row>
    <row r="392" spans="1:4" s="379" customFormat="1">
      <c r="A392" s="378"/>
      <c r="B392" s="414"/>
      <c r="C392" s="381"/>
      <c r="D392" s="380"/>
    </row>
    <row r="393" spans="1:4" s="379" customFormat="1">
      <c r="A393" s="378"/>
      <c r="B393" s="414"/>
      <c r="C393" s="381"/>
      <c r="D393" s="380"/>
    </row>
    <row r="394" spans="1:4" s="379" customFormat="1">
      <c r="A394" s="378"/>
      <c r="B394" s="414"/>
      <c r="C394" s="381"/>
      <c r="D394" s="380"/>
    </row>
    <row r="395" spans="1:4" s="379" customFormat="1">
      <c r="A395" s="378"/>
      <c r="B395" s="414"/>
      <c r="C395" s="381"/>
      <c r="D395" s="380"/>
    </row>
    <row r="396" spans="1:4" s="379" customFormat="1">
      <c r="A396" s="378"/>
      <c r="B396" s="414"/>
      <c r="C396" s="381"/>
      <c r="D396" s="380"/>
    </row>
    <row r="397" spans="1:4" s="379" customFormat="1">
      <c r="A397" s="378"/>
      <c r="B397" s="414"/>
      <c r="C397" s="381"/>
      <c r="D397" s="380"/>
    </row>
    <row r="398" spans="1:4" s="379" customFormat="1">
      <c r="A398" s="378"/>
      <c r="B398" s="414"/>
      <c r="C398" s="381"/>
      <c r="D398" s="380"/>
    </row>
    <row r="399" spans="1:4" s="379" customFormat="1">
      <c r="A399" s="378"/>
      <c r="B399" s="414"/>
      <c r="C399" s="381"/>
      <c r="D399" s="380"/>
    </row>
    <row r="400" spans="1:4" s="379" customFormat="1">
      <c r="A400" s="378"/>
      <c r="B400" s="414"/>
      <c r="C400" s="381"/>
      <c r="D400" s="380"/>
    </row>
    <row r="401" spans="1:4" s="379" customFormat="1">
      <c r="A401" s="378"/>
      <c r="B401" s="414"/>
      <c r="C401" s="381"/>
      <c r="D401" s="380"/>
    </row>
    <row r="402" spans="1:4" s="379" customFormat="1">
      <c r="A402" s="378"/>
      <c r="B402" s="414"/>
      <c r="C402" s="381"/>
      <c r="D402" s="380"/>
    </row>
    <row r="403" spans="1:4" s="379" customFormat="1">
      <c r="A403" s="378"/>
      <c r="B403" s="414"/>
      <c r="C403" s="381"/>
      <c r="D403" s="380"/>
    </row>
    <row r="404" spans="1:4" s="379" customFormat="1">
      <c r="A404" s="378"/>
      <c r="B404" s="414"/>
      <c r="C404" s="381"/>
      <c r="D404" s="380"/>
    </row>
    <row r="405" spans="1:4" s="379" customFormat="1">
      <c r="A405" s="378"/>
      <c r="B405" s="414"/>
      <c r="C405" s="381"/>
      <c r="D405" s="380"/>
    </row>
    <row r="406" spans="1:4" s="379" customFormat="1">
      <c r="A406" s="378"/>
      <c r="B406" s="414"/>
      <c r="C406" s="381"/>
      <c r="D406" s="380"/>
    </row>
    <row r="407" spans="1:4" s="379" customFormat="1">
      <c r="A407" s="378"/>
      <c r="B407" s="414"/>
      <c r="C407" s="381"/>
      <c r="D407" s="380"/>
    </row>
    <row r="408" spans="1:4" s="379" customFormat="1">
      <c r="A408" s="378"/>
      <c r="B408" s="414"/>
      <c r="C408" s="381"/>
      <c r="D408" s="380"/>
    </row>
    <row r="409" spans="1:4" s="379" customFormat="1">
      <c r="A409" s="378"/>
      <c r="B409" s="414"/>
      <c r="C409" s="381"/>
      <c r="D409" s="380"/>
    </row>
    <row r="410" spans="1:4" s="379" customFormat="1">
      <c r="A410" s="378"/>
      <c r="B410" s="414"/>
      <c r="C410" s="381"/>
      <c r="D410" s="380"/>
    </row>
    <row r="411" spans="1:4" s="379" customFormat="1">
      <c r="A411" s="378"/>
      <c r="B411" s="414"/>
      <c r="C411" s="381"/>
      <c r="D411" s="380"/>
    </row>
    <row r="412" spans="1:4" s="379" customFormat="1">
      <c r="A412" s="378"/>
      <c r="B412" s="414"/>
      <c r="C412" s="381"/>
      <c r="D412" s="380"/>
    </row>
    <row r="413" spans="1:4" s="379" customFormat="1">
      <c r="A413" s="378"/>
      <c r="B413" s="414"/>
      <c r="C413" s="381"/>
      <c r="D413" s="380"/>
    </row>
    <row r="414" spans="1:4" s="379" customFormat="1">
      <c r="A414" s="378"/>
      <c r="B414" s="414"/>
      <c r="C414" s="381"/>
      <c r="D414" s="380"/>
    </row>
    <row r="415" spans="1:4" s="379" customFormat="1">
      <c r="A415" s="378"/>
      <c r="B415" s="414"/>
      <c r="C415" s="381"/>
      <c r="D415" s="380"/>
    </row>
    <row r="416" spans="1:4" s="379" customFormat="1">
      <c r="A416" s="378"/>
      <c r="B416" s="414"/>
      <c r="C416" s="381"/>
      <c r="D416" s="380"/>
    </row>
    <row r="417" spans="1:4" s="379" customFormat="1">
      <c r="A417" s="378"/>
      <c r="B417" s="414"/>
      <c r="C417" s="381"/>
      <c r="D417" s="380"/>
    </row>
    <row r="418" spans="1:4" s="379" customFormat="1">
      <c r="A418" s="378"/>
      <c r="B418" s="414"/>
      <c r="C418" s="381"/>
      <c r="D418" s="380"/>
    </row>
    <row r="419" spans="1:4" s="379" customFormat="1">
      <c r="A419" s="378"/>
      <c r="B419" s="414"/>
      <c r="C419" s="381"/>
      <c r="D419" s="380"/>
    </row>
    <row r="420" spans="1:4" s="379" customFormat="1">
      <c r="A420" s="378"/>
      <c r="B420" s="414"/>
      <c r="C420" s="381"/>
      <c r="D420" s="380"/>
    </row>
    <row r="421" spans="1:4" s="379" customFormat="1">
      <c r="A421" s="378"/>
      <c r="B421" s="414"/>
      <c r="C421" s="381"/>
      <c r="D421" s="380"/>
    </row>
    <row r="422" spans="1:4" s="379" customFormat="1">
      <c r="A422" s="378"/>
      <c r="B422" s="414"/>
      <c r="C422" s="381"/>
      <c r="D422" s="380"/>
    </row>
    <row r="423" spans="1:4" s="379" customFormat="1">
      <c r="A423" s="378"/>
      <c r="B423" s="414"/>
      <c r="C423" s="381"/>
      <c r="D423" s="380"/>
    </row>
    <row r="424" spans="1:4" s="379" customFormat="1">
      <c r="A424" s="378"/>
      <c r="B424" s="414"/>
      <c r="C424" s="381"/>
      <c r="D424" s="380"/>
    </row>
    <row r="425" spans="1:4" s="379" customFormat="1">
      <c r="A425" s="378"/>
      <c r="B425" s="414"/>
      <c r="C425" s="381"/>
      <c r="D425" s="380"/>
    </row>
    <row r="426" spans="1:4" s="379" customFormat="1">
      <c r="A426" s="378"/>
      <c r="B426" s="414"/>
      <c r="C426" s="381"/>
      <c r="D426" s="380"/>
    </row>
    <row r="427" spans="1:4" s="379" customFormat="1">
      <c r="A427" s="378"/>
      <c r="B427" s="414"/>
      <c r="C427" s="381"/>
      <c r="D427" s="380"/>
    </row>
    <row r="428" spans="1:4" s="379" customFormat="1">
      <c r="A428" s="378"/>
      <c r="B428" s="414"/>
      <c r="C428" s="381"/>
      <c r="D428" s="380"/>
    </row>
    <row r="429" spans="1:4" s="379" customFormat="1">
      <c r="A429" s="378"/>
      <c r="B429" s="414"/>
      <c r="C429" s="381"/>
      <c r="D429" s="380"/>
    </row>
    <row r="430" spans="1:4" s="379" customFormat="1">
      <c r="A430" s="378"/>
      <c r="B430" s="414"/>
      <c r="C430" s="381"/>
      <c r="D430" s="380"/>
    </row>
    <row r="431" spans="1:4" s="379" customFormat="1">
      <c r="A431" s="378"/>
      <c r="B431" s="414"/>
      <c r="C431" s="381"/>
      <c r="D431" s="380"/>
    </row>
    <row r="432" spans="1:4" s="379" customFormat="1">
      <c r="A432" s="378"/>
      <c r="B432" s="414"/>
      <c r="C432" s="381"/>
      <c r="D432" s="380"/>
    </row>
    <row r="433" spans="1:4" s="379" customFormat="1">
      <c r="A433" s="378"/>
      <c r="B433" s="414"/>
      <c r="C433" s="381"/>
      <c r="D433" s="380"/>
    </row>
    <row r="434" spans="1:4" s="379" customFormat="1">
      <c r="A434" s="378"/>
      <c r="B434" s="414"/>
      <c r="C434" s="381"/>
      <c r="D434" s="380"/>
    </row>
    <row r="435" spans="1:4" s="379" customFormat="1">
      <c r="A435" s="378"/>
      <c r="B435" s="414"/>
      <c r="C435" s="381"/>
      <c r="D435" s="380"/>
    </row>
    <row r="436" spans="1:4" s="379" customFormat="1">
      <c r="A436" s="378"/>
      <c r="B436" s="414"/>
      <c r="C436" s="381"/>
      <c r="D436" s="380"/>
    </row>
    <row r="437" spans="1:4" s="379" customFormat="1">
      <c r="A437" s="378"/>
      <c r="B437" s="414"/>
      <c r="C437" s="381"/>
      <c r="D437" s="380"/>
    </row>
    <row r="438" spans="1:4" s="379" customFormat="1">
      <c r="A438" s="378"/>
      <c r="B438" s="414"/>
      <c r="C438" s="381"/>
      <c r="D438" s="380"/>
    </row>
    <row r="439" spans="1:4" s="379" customFormat="1">
      <c r="A439" s="378"/>
      <c r="B439" s="414"/>
      <c r="C439" s="381"/>
      <c r="D439" s="380"/>
    </row>
    <row r="440" spans="1:4" s="379" customFormat="1">
      <c r="A440" s="378"/>
      <c r="B440" s="414"/>
      <c r="C440" s="381"/>
      <c r="D440" s="380"/>
    </row>
    <row r="441" spans="1:4" s="379" customFormat="1">
      <c r="A441" s="378"/>
      <c r="B441" s="414"/>
      <c r="C441" s="381"/>
      <c r="D441" s="380"/>
    </row>
    <row r="442" spans="1:4" s="379" customFormat="1">
      <c r="A442" s="378"/>
      <c r="B442" s="414"/>
      <c r="C442" s="381"/>
      <c r="D442" s="380"/>
    </row>
    <row r="443" spans="1:4" s="379" customFormat="1">
      <c r="A443" s="378"/>
      <c r="B443" s="414"/>
      <c r="C443" s="381"/>
      <c r="D443" s="380"/>
    </row>
    <row r="444" spans="1:4" s="379" customFormat="1">
      <c r="A444" s="378"/>
      <c r="B444" s="414"/>
      <c r="C444" s="381"/>
      <c r="D444" s="380"/>
    </row>
    <row r="445" spans="1:4" s="379" customFormat="1">
      <c r="A445" s="378"/>
      <c r="B445" s="414"/>
      <c r="C445" s="381"/>
      <c r="D445" s="380"/>
    </row>
    <row r="446" spans="1:4" s="379" customFormat="1">
      <c r="A446" s="378"/>
      <c r="B446" s="414"/>
      <c r="C446" s="381"/>
      <c r="D446" s="380"/>
    </row>
    <row r="447" spans="1:4" s="379" customFormat="1">
      <c r="A447" s="378"/>
      <c r="B447" s="414"/>
      <c r="C447" s="381"/>
      <c r="D447" s="380"/>
    </row>
    <row r="448" spans="1:4" s="379" customFormat="1">
      <c r="A448" s="378"/>
      <c r="B448" s="414"/>
      <c r="C448" s="381"/>
      <c r="D448" s="380"/>
    </row>
    <row r="449" spans="1:4" s="379" customFormat="1">
      <c r="A449" s="378"/>
      <c r="B449" s="414"/>
      <c r="C449" s="381"/>
      <c r="D449" s="380"/>
    </row>
    <row r="450" spans="1:4" s="379" customFormat="1">
      <c r="A450" s="378"/>
      <c r="B450" s="414"/>
      <c r="C450" s="381"/>
      <c r="D450" s="380"/>
    </row>
    <row r="451" spans="1:4" s="379" customFormat="1">
      <c r="A451" s="378"/>
      <c r="B451" s="414"/>
      <c r="C451" s="381"/>
      <c r="D451" s="380"/>
    </row>
    <row r="452" spans="1:4" s="379" customFormat="1">
      <c r="A452" s="378"/>
      <c r="B452" s="414"/>
      <c r="C452" s="381"/>
      <c r="D452" s="380"/>
    </row>
    <row r="453" spans="1:4" s="379" customFormat="1">
      <c r="A453" s="378"/>
      <c r="B453" s="414"/>
      <c r="C453" s="381"/>
      <c r="D453" s="380"/>
    </row>
    <row r="454" spans="1:4" s="379" customFormat="1">
      <c r="A454" s="378"/>
      <c r="B454" s="414"/>
      <c r="C454" s="381"/>
      <c r="D454" s="380"/>
    </row>
    <row r="455" spans="1:4" s="379" customFormat="1">
      <c r="A455" s="378"/>
      <c r="B455" s="414"/>
      <c r="C455" s="381"/>
      <c r="D455" s="380"/>
    </row>
    <row r="456" spans="1:4" s="379" customFormat="1">
      <c r="A456" s="378"/>
      <c r="B456" s="414"/>
      <c r="C456" s="381"/>
      <c r="D456" s="380"/>
    </row>
    <row r="457" spans="1:4" s="379" customFormat="1">
      <c r="A457" s="378"/>
      <c r="B457" s="414"/>
      <c r="C457" s="381"/>
      <c r="D457" s="380"/>
    </row>
    <row r="458" spans="1:4" s="379" customFormat="1">
      <c r="A458" s="378"/>
      <c r="B458" s="414"/>
      <c r="C458" s="381"/>
      <c r="D458" s="380"/>
    </row>
    <row r="459" spans="1:4" s="379" customFormat="1">
      <c r="A459" s="378"/>
      <c r="B459" s="414"/>
      <c r="C459" s="381"/>
      <c r="D459" s="380"/>
    </row>
    <row r="460" spans="1:4" s="379" customFormat="1">
      <c r="A460" s="378"/>
      <c r="B460" s="414"/>
      <c r="C460" s="381"/>
      <c r="D460" s="380"/>
    </row>
    <row r="461" spans="1:4" s="379" customFormat="1">
      <c r="A461" s="378"/>
      <c r="B461" s="414"/>
      <c r="C461" s="381"/>
      <c r="D461" s="380"/>
    </row>
    <row r="462" spans="1:4" s="379" customFormat="1">
      <c r="A462" s="378"/>
      <c r="B462" s="414"/>
      <c r="C462" s="381"/>
      <c r="D462" s="380"/>
    </row>
    <row r="463" spans="1:4" s="379" customFormat="1">
      <c r="A463" s="378"/>
      <c r="B463" s="414"/>
      <c r="C463" s="381"/>
      <c r="D463" s="380"/>
    </row>
    <row r="464" spans="1:4" s="379" customFormat="1">
      <c r="A464" s="378"/>
      <c r="B464" s="414"/>
      <c r="C464" s="381"/>
      <c r="D464" s="380"/>
    </row>
    <row r="465" spans="1:4" s="379" customFormat="1">
      <c r="A465" s="378"/>
      <c r="B465" s="414"/>
      <c r="C465" s="381"/>
      <c r="D465" s="380"/>
    </row>
    <row r="466" spans="1:4" s="379" customFormat="1">
      <c r="A466" s="378"/>
      <c r="B466" s="414"/>
      <c r="C466" s="381"/>
      <c r="D466" s="380"/>
    </row>
    <row r="467" spans="1:4" s="379" customFormat="1">
      <c r="A467" s="378"/>
      <c r="B467" s="414"/>
      <c r="C467" s="381"/>
      <c r="D467" s="380"/>
    </row>
    <row r="468" spans="1:4" s="379" customFormat="1">
      <c r="A468" s="378"/>
      <c r="B468" s="414"/>
      <c r="C468" s="381"/>
      <c r="D468" s="380"/>
    </row>
    <row r="469" spans="1:4" s="379" customFormat="1">
      <c r="A469" s="378"/>
      <c r="B469" s="414"/>
      <c r="C469" s="381"/>
      <c r="D469" s="380"/>
    </row>
    <row r="470" spans="1:4" s="379" customFormat="1">
      <c r="A470" s="378"/>
      <c r="B470" s="414"/>
      <c r="C470" s="381"/>
      <c r="D470" s="380"/>
    </row>
    <row r="471" spans="1:4" s="379" customFormat="1">
      <c r="A471" s="378"/>
      <c r="B471" s="414"/>
      <c r="C471" s="381"/>
      <c r="D471" s="380"/>
    </row>
    <row r="472" spans="1:4" s="379" customFormat="1">
      <c r="A472" s="378"/>
      <c r="B472" s="414"/>
      <c r="C472" s="381"/>
      <c r="D472" s="380"/>
    </row>
    <row r="473" spans="1:4" s="379" customFormat="1">
      <c r="A473" s="378"/>
      <c r="B473" s="414"/>
      <c r="C473" s="381"/>
      <c r="D473" s="380"/>
    </row>
    <row r="474" spans="1:4" s="379" customFormat="1">
      <c r="A474" s="378"/>
      <c r="B474" s="414"/>
      <c r="C474" s="381"/>
      <c r="D474" s="380"/>
    </row>
    <row r="475" spans="1:4" s="379" customFormat="1">
      <c r="A475" s="378"/>
      <c r="B475" s="414"/>
      <c r="C475" s="381"/>
      <c r="D475" s="380"/>
    </row>
    <row r="476" spans="1:4" s="379" customFormat="1">
      <c r="A476" s="378"/>
      <c r="B476" s="414"/>
      <c r="C476" s="381"/>
      <c r="D476" s="380"/>
    </row>
    <row r="477" spans="1:4" s="379" customFormat="1">
      <c r="A477" s="378"/>
      <c r="B477" s="414"/>
      <c r="C477" s="381"/>
      <c r="D477" s="380"/>
    </row>
    <row r="478" spans="1:4" s="379" customFormat="1">
      <c r="A478" s="378"/>
      <c r="B478" s="414"/>
      <c r="C478" s="381"/>
      <c r="D478" s="380"/>
    </row>
    <row r="479" spans="1:4" s="379" customFormat="1">
      <c r="A479" s="378"/>
      <c r="B479" s="414"/>
      <c r="C479" s="381"/>
      <c r="D479" s="380"/>
    </row>
    <row r="480" spans="1:4" s="379" customFormat="1">
      <c r="A480" s="378"/>
      <c r="B480" s="414"/>
      <c r="C480" s="381"/>
      <c r="D480" s="380"/>
    </row>
    <row r="481" spans="1:4" s="379" customFormat="1">
      <c r="A481" s="378"/>
      <c r="B481" s="414"/>
      <c r="C481" s="381"/>
      <c r="D481" s="380"/>
    </row>
    <row r="482" spans="1:4" s="379" customFormat="1">
      <c r="A482" s="378"/>
      <c r="B482" s="414"/>
      <c r="C482" s="381"/>
      <c r="D482" s="380"/>
    </row>
    <row r="483" spans="1:4" s="379" customFormat="1">
      <c r="A483" s="378"/>
      <c r="B483" s="414"/>
      <c r="C483" s="381"/>
      <c r="D483" s="380"/>
    </row>
    <row r="484" spans="1:4" s="379" customFormat="1">
      <c r="A484" s="378"/>
      <c r="B484" s="414"/>
      <c r="C484" s="381"/>
      <c r="D484" s="380"/>
    </row>
    <row r="485" spans="1:4" s="379" customFormat="1">
      <c r="A485" s="378"/>
      <c r="B485" s="414"/>
      <c r="C485" s="381"/>
      <c r="D485" s="380"/>
    </row>
    <row r="486" spans="1:4" s="379" customFormat="1">
      <c r="A486" s="378"/>
      <c r="B486" s="414"/>
      <c r="C486" s="381"/>
      <c r="D486" s="380"/>
    </row>
    <row r="487" spans="1:4" s="379" customFormat="1">
      <c r="A487" s="378"/>
      <c r="B487" s="414"/>
      <c r="C487" s="381"/>
      <c r="D487" s="380"/>
    </row>
    <row r="488" spans="1:4" s="379" customFormat="1">
      <c r="A488" s="378"/>
      <c r="B488" s="414"/>
      <c r="C488" s="381"/>
      <c r="D488" s="380"/>
    </row>
    <row r="489" spans="1:4" s="379" customFormat="1">
      <c r="A489" s="378"/>
      <c r="B489" s="414"/>
      <c r="C489" s="381"/>
      <c r="D489" s="380"/>
    </row>
    <row r="490" spans="1:4" s="379" customFormat="1">
      <c r="A490" s="378"/>
      <c r="B490" s="414"/>
      <c r="C490" s="381"/>
      <c r="D490" s="380"/>
    </row>
    <row r="491" spans="1:4" s="379" customFormat="1">
      <c r="A491" s="378"/>
      <c r="B491" s="414"/>
      <c r="C491" s="381"/>
      <c r="D491" s="380"/>
    </row>
    <row r="492" spans="1:4" s="379" customFormat="1">
      <c r="A492" s="378"/>
      <c r="B492" s="414"/>
      <c r="C492" s="381"/>
      <c r="D492" s="380"/>
    </row>
    <row r="493" spans="1:4" s="379" customFormat="1">
      <c r="A493" s="378"/>
      <c r="B493" s="414"/>
      <c r="C493" s="381"/>
      <c r="D493" s="380"/>
    </row>
    <row r="494" spans="1:4" s="379" customFormat="1">
      <c r="A494" s="378"/>
      <c r="B494" s="414"/>
      <c r="C494" s="381"/>
      <c r="D494" s="380"/>
    </row>
    <row r="495" spans="1:4" s="379" customFormat="1">
      <c r="A495" s="378"/>
      <c r="B495" s="414"/>
      <c r="C495" s="381"/>
      <c r="D495" s="380"/>
    </row>
    <row r="496" spans="1:4" s="379" customFormat="1">
      <c r="A496" s="378"/>
      <c r="B496" s="414"/>
      <c r="C496" s="381"/>
      <c r="D496" s="380"/>
    </row>
    <row r="497" spans="1:4" s="379" customFormat="1">
      <c r="A497" s="378"/>
      <c r="B497" s="414"/>
      <c r="C497" s="381"/>
      <c r="D497" s="380"/>
    </row>
    <row r="498" spans="1:4" s="379" customFormat="1">
      <c r="A498" s="378"/>
      <c r="B498" s="414"/>
      <c r="C498" s="381"/>
      <c r="D498" s="380"/>
    </row>
    <row r="499" spans="1:4" s="379" customFormat="1">
      <c r="A499" s="378"/>
      <c r="B499" s="414"/>
      <c r="C499" s="381"/>
      <c r="D499" s="380"/>
    </row>
    <row r="500" spans="1:4" s="379" customFormat="1">
      <c r="A500" s="378"/>
      <c r="B500" s="414"/>
      <c r="C500" s="381"/>
      <c r="D500" s="380"/>
    </row>
    <row r="501" spans="1:4" s="379" customFormat="1">
      <c r="A501" s="378"/>
      <c r="B501" s="414"/>
      <c r="C501" s="381"/>
      <c r="D501" s="380"/>
    </row>
    <row r="502" spans="1:4" s="379" customFormat="1">
      <c r="A502" s="378"/>
      <c r="B502" s="414"/>
      <c r="C502" s="381"/>
      <c r="D502" s="380"/>
    </row>
    <row r="503" spans="1:4" s="379" customFormat="1">
      <c r="A503" s="378"/>
      <c r="B503" s="414"/>
      <c r="C503" s="381"/>
      <c r="D503" s="380"/>
    </row>
    <row r="504" spans="1:4" s="379" customFormat="1">
      <c r="A504" s="378"/>
      <c r="B504" s="414"/>
      <c r="C504" s="381"/>
      <c r="D504" s="380"/>
    </row>
    <row r="505" spans="1:4" s="379" customFormat="1">
      <c r="A505" s="378"/>
      <c r="B505" s="414"/>
      <c r="C505" s="381"/>
      <c r="D505" s="380"/>
    </row>
    <row r="506" spans="1:4" s="379" customFormat="1">
      <c r="A506" s="378"/>
      <c r="B506" s="414"/>
      <c r="C506" s="381"/>
      <c r="D506" s="380"/>
    </row>
    <row r="507" spans="1:4" s="379" customFormat="1">
      <c r="A507" s="378"/>
      <c r="B507" s="414"/>
      <c r="C507" s="381"/>
      <c r="D507" s="380"/>
    </row>
    <row r="508" spans="1:4" s="379" customFormat="1">
      <c r="A508" s="378"/>
      <c r="B508" s="414"/>
      <c r="C508" s="381"/>
      <c r="D508" s="380"/>
    </row>
    <row r="509" spans="1:4" s="379" customFormat="1">
      <c r="A509" s="378"/>
      <c r="B509" s="414"/>
      <c r="C509" s="381"/>
      <c r="D509" s="380"/>
    </row>
    <row r="510" spans="1:4" s="379" customFormat="1">
      <c r="A510" s="378"/>
      <c r="B510" s="414"/>
      <c r="C510" s="381"/>
      <c r="D510" s="380"/>
    </row>
    <row r="511" spans="1:4" s="379" customFormat="1">
      <c r="A511" s="378"/>
      <c r="B511" s="414"/>
      <c r="C511" s="381"/>
      <c r="D511" s="380"/>
    </row>
    <row r="512" spans="1:4" s="379" customFormat="1">
      <c r="A512" s="378"/>
      <c r="B512" s="414"/>
      <c r="C512" s="381"/>
      <c r="D512" s="380"/>
    </row>
    <row r="513" spans="1:4" s="379" customFormat="1">
      <c r="A513" s="378"/>
      <c r="B513" s="414"/>
      <c r="C513" s="381"/>
      <c r="D513" s="380"/>
    </row>
    <row r="514" spans="1:4" s="379" customFormat="1">
      <c r="A514" s="378"/>
      <c r="B514" s="414"/>
      <c r="C514" s="381"/>
      <c r="D514" s="380"/>
    </row>
    <row r="515" spans="1:4" s="379" customFormat="1">
      <c r="A515" s="378"/>
      <c r="B515" s="414"/>
      <c r="C515" s="381"/>
      <c r="D515" s="380"/>
    </row>
    <row r="516" spans="1:4" s="379" customFormat="1">
      <c r="A516" s="378"/>
      <c r="B516" s="414"/>
      <c r="C516" s="381"/>
      <c r="D516" s="380"/>
    </row>
    <row r="517" spans="1:4" s="379" customFormat="1">
      <c r="A517" s="378"/>
      <c r="B517" s="414"/>
      <c r="C517" s="381"/>
      <c r="D517" s="380"/>
    </row>
    <row r="518" spans="1:4" s="379" customFormat="1">
      <c r="A518" s="378"/>
      <c r="B518" s="414"/>
      <c r="C518" s="381"/>
      <c r="D518" s="380"/>
    </row>
    <row r="519" spans="1:4" s="379" customFormat="1">
      <c r="A519" s="378"/>
      <c r="B519" s="414"/>
      <c r="C519" s="381"/>
      <c r="D519" s="380"/>
    </row>
    <row r="520" spans="1:4" s="379" customFormat="1">
      <c r="A520" s="378"/>
      <c r="B520" s="414"/>
      <c r="C520" s="381"/>
      <c r="D520" s="380"/>
    </row>
    <row r="521" spans="1:4" s="379" customFormat="1">
      <c r="A521" s="378"/>
      <c r="B521" s="414"/>
      <c r="C521" s="381"/>
      <c r="D521" s="380"/>
    </row>
    <row r="522" spans="1:4" s="379" customFormat="1">
      <c r="A522" s="378"/>
      <c r="B522" s="414"/>
      <c r="C522" s="381"/>
      <c r="D522" s="380"/>
    </row>
    <row r="523" spans="1:4" s="379" customFormat="1">
      <c r="A523" s="378"/>
      <c r="B523" s="414"/>
      <c r="C523" s="381"/>
      <c r="D523" s="380"/>
    </row>
    <row r="524" spans="1:4" s="379" customFormat="1">
      <c r="A524" s="378"/>
      <c r="B524" s="414"/>
      <c r="C524" s="381"/>
      <c r="D524" s="380"/>
    </row>
    <row r="525" spans="1:4" s="379" customFormat="1">
      <c r="A525" s="378"/>
      <c r="B525" s="414"/>
      <c r="C525" s="381"/>
      <c r="D525" s="380"/>
    </row>
    <row r="526" spans="1:4" s="379" customFormat="1">
      <c r="A526" s="378"/>
      <c r="B526" s="414"/>
      <c r="C526" s="381"/>
      <c r="D526" s="380"/>
    </row>
    <row r="527" spans="1:4" s="379" customFormat="1">
      <c r="A527" s="378"/>
      <c r="B527" s="414"/>
      <c r="C527" s="381"/>
      <c r="D527" s="380"/>
    </row>
    <row r="528" spans="1:4" s="379" customFormat="1">
      <c r="A528" s="378"/>
      <c r="B528" s="414"/>
      <c r="C528" s="381"/>
      <c r="D528" s="380"/>
    </row>
    <row r="529" spans="1:4" s="379" customFormat="1">
      <c r="A529" s="378"/>
      <c r="B529" s="414"/>
      <c r="C529" s="381"/>
      <c r="D529" s="380"/>
    </row>
    <row r="530" spans="1:4" s="379" customFormat="1">
      <c r="A530" s="378"/>
      <c r="B530" s="414"/>
      <c r="C530" s="381"/>
      <c r="D530" s="380"/>
    </row>
    <row r="531" spans="1:4" s="379" customFormat="1">
      <c r="A531" s="378"/>
      <c r="B531" s="414"/>
      <c r="C531" s="381"/>
      <c r="D531" s="380"/>
    </row>
    <row r="532" spans="1:4" s="379" customFormat="1">
      <c r="A532" s="378"/>
      <c r="B532" s="414"/>
      <c r="C532" s="381"/>
      <c r="D532" s="380"/>
    </row>
    <row r="533" spans="1:4" s="379" customFormat="1">
      <c r="A533" s="378"/>
      <c r="B533" s="414"/>
      <c r="C533" s="381"/>
      <c r="D533" s="380"/>
    </row>
    <row r="534" spans="1:4" s="379" customFormat="1">
      <c r="A534" s="378"/>
      <c r="B534" s="414"/>
      <c r="C534" s="381"/>
      <c r="D534" s="380"/>
    </row>
    <row r="535" spans="1:4" s="379" customFormat="1">
      <c r="A535" s="378"/>
      <c r="B535" s="414"/>
      <c r="C535" s="381"/>
      <c r="D535" s="380"/>
    </row>
    <row r="536" spans="1:4" s="379" customFormat="1">
      <c r="A536" s="378"/>
      <c r="B536" s="414"/>
      <c r="C536" s="381"/>
      <c r="D536" s="380"/>
    </row>
    <row r="537" spans="1:4" s="379" customFormat="1">
      <c r="A537" s="378"/>
      <c r="B537" s="414"/>
      <c r="C537" s="381"/>
      <c r="D537" s="380"/>
    </row>
    <row r="538" spans="1:4" s="379" customFormat="1">
      <c r="A538" s="378"/>
      <c r="B538" s="414"/>
      <c r="C538" s="381"/>
      <c r="D538" s="380"/>
    </row>
    <row r="539" spans="1:4" s="379" customFormat="1">
      <c r="A539" s="378"/>
      <c r="B539" s="414"/>
      <c r="C539" s="381"/>
      <c r="D539" s="380"/>
    </row>
    <row r="540" spans="1:4" s="379" customFormat="1">
      <c r="A540" s="378"/>
      <c r="B540" s="414"/>
      <c r="C540" s="381"/>
      <c r="D540" s="380"/>
    </row>
    <row r="541" spans="1:4" s="379" customFormat="1">
      <c r="A541" s="378"/>
      <c r="B541" s="414"/>
      <c r="C541" s="381"/>
      <c r="D541" s="380"/>
    </row>
    <row r="542" spans="1:4" s="379" customFormat="1">
      <c r="A542" s="378"/>
      <c r="B542" s="414"/>
      <c r="C542" s="381"/>
      <c r="D542" s="380"/>
    </row>
    <row r="543" spans="1:4" s="379" customFormat="1">
      <c r="A543" s="378"/>
      <c r="B543" s="414"/>
      <c r="C543" s="381"/>
      <c r="D543" s="380"/>
    </row>
    <row r="544" spans="1:4" s="379" customFormat="1">
      <c r="A544" s="378"/>
      <c r="B544" s="414"/>
      <c r="C544" s="381"/>
      <c r="D544" s="380"/>
    </row>
    <row r="545" spans="1:4" s="379" customFormat="1">
      <c r="A545" s="378"/>
      <c r="B545" s="414"/>
      <c r="C545" s="381"/>
      <c r="D545" s="380"/>
    </row>
    <row r="546" spans="1:4" s="379" customFormat="1">
      <c r="A546" s="378"/>
      <c r="B546" s="414"/>
      <c r="C546" s="381"/>
      <c r="D546" s="380"/>
    </row>
    <row r="547" spans="1:4" s="379" customFormat="1">
      <c r="A547" s="378"/>
      <c r="B547" s="414"/>
      <c r="C547" s="381"/>
      <c r="D547" s="380"/>
    </row>
    <row r="548" spans="1:4" s="379" customFormat="1">
      <c r="A548" s="378"/>
      <c r="B548" s="414"/>
      <c r="C548" s="381"/>
      <c r="D548" s="380"/>
    </row>
    <row r="549" spans="1:4" s="379" customFormat="1">
      <c r="A549" s="378"/>
      <c r="B549" s="414"/>
      <c r="C549" s="381"/>
      <c r="D549" s="380"/>
    </row>
    <row r="550" spans="1:4" s="379" customFormat="1">
      <c r="A550" s="378"/>
      <c r="B550" s="414"/>
      <c r="C550" s="381"/>
      <c r="D550" s="380"/>
    </row>
    <row r="551" spans="1:4" s="379" customFormat="1">
      <c r="A551" s="378"/>
      <c r="B551" s="414"/>
      <c r="C551" s="381"/>
      <c r="D551" s="380"/>
    </row>
    <row r="552" spans="1:4" s="379" customFormat="1">
      <c r="A552" s="378"/>
      <c r="B552" s="414"/>
      <c r="C552" s="381"/>
      <c r="D552" s="380"/>
    </row>
    <row r="553" spans="1:4" s="379" customFormat="1">
      <c r="A553" s="378"/>
      <c r="B553" s="414"/>
      <c r="C553" s="381"/>
      <c r="D553" s="380"/>
    </row>
    <row r="554" spans="1:4" s="379" customFormat="1">
      <c r="A554" s="378"/>
      <c r="B554" s="414"/>
      <c r="C554" s="381"/>
      <c r="D554" s="380"/>
    </row>
    <row r="555" spans="1:4" s="379" customFormat="1">
      <c r="A555" s="378"/>
      <c r="B555" s="414"/>
      <c r="C555" s="381"/>
      <c r="D555" s="380"/>
    </row>
    <row r="556" spans="1:4" s="379" customFormat="1">
      <c r="A556" s="378"/>
      <c r="B556" s="414"/>
      <c r="C556" s="381"/>
      <c r="D556" s="380"/>
    </row>
    <row r="557" spans="1:4" s="379" customFormat="1">
      <c r="A557" s="378"/>
      <c r="B557" s="414"/>
      <c r="C557" s="381"/>
      <c r="D557" s="380"/>
    </row>
    <row r="558" spans="1:4" s="379" customFormat="1">
      <c r="A558" s="378"/>
      <c r="B558" s="414"/>
      <c r="C558" s="381"/>
      <c r="D558" s="380"/>
    </row>
    <row r="559" spans="1:4" s="379" customFormat="1">
      <c r="A559" s="378"/>
      <c r="B559" s="414"/>
      <c r="C559" s="381"/>
      <c r="D559" s="380"/>
    </row>
    <row r="560" spans="1:4" s="379" customFormat="1">
      <c r="A560" s="378"/>
      <c r="B560" s="414"/>
      <c r="C560" s="381"/>
      <c r="D560" s="380"/>
    </row>
    <row r="561" spans="1:4" s="379" customFormat="1">
      <c r="A561" s="378"/>
      <c r="B561" s="414"/>
      <c r="C561" s="381"/>
      <c r="D561" s="380"/>
    </row>
    <row r="562" spans="1:4" s="379" customFormat="1">
      <c r="A562" s="378"/>
      <c r="B562" s="414"/>
      <c r="C562" s="381"/>
      <c r="D562" s="380"/>
    </row>
    <row r="563" spans="1:4" s="379" customFormat="1">
      <c r="A563" s="378"/>
      <c r="B563" s="414"/>
      <c r="C563" s="381"/>
      <c r="D563" s="380"/>
    </row>
    <row r="564" spans="1:4" s="379" customFormat="1">
      <c r="A564" s="378"/>
      <c r="B564" s="414"/>
      <c r="C564" s="381"/>
      <c r="D564" s="380"/>
    </row>
    <row r="565" spans="1:4" s="379" customFormat="1">
      <c r="A565" s="378"/>
      <c r="B565" s="414"/>
      <c r="C565" s="381"/>
      <c r="D565" s="380"/>
    </row>
    <row r="566" spans="1:4" s="379" customFormat="1">
      <c r="A566" s="378"/>
      <c r="B566" s="414"/>
      <c r="C566" s="381"/>
      <c r="D566" s="380"/>
    </row>
    <row r="567" spans="1:4" s="379" customFormat="1">
      <c r="A567" s="378"/>
      <c r="B567" s="414"/>
      <c r="C567" s="381"/>
      <c r="D567" s="380"/>
    </row>
    <row r="568" spans="1:4" s="379" customFormat="1">
      <c r="A568" s="378"/>
      <c r="B568" s="414"/>
      <c r="C568" s="381"/>
      <c r="D568" s="380"/>
    </row>
    <row r="569" spans="1:4" s="379" customFormat="1">
      <c r="A569" s="378"/>
      <c r="B569" s="414"/>
      <c r="C569" s="381"/>
      <c r="D569" s="380"/>
    </row>
    <row r="570" spans="1:4" s="379" customFormat="1">
      <c r="A570" s="378"/>
      <c r="B570" s="414"/>
      <c r="C570" s="381"/>
      <c r="D570" s="380"/>
    </row>
    <row r="571" spans="1:4" s="379" customFormat="1">
      <c r="A571" s="378"/>
      <c r="B571" s="414"/>
      <c r="C571" s="381"/>
      <c r="D571" s="380"/>
    </row>
    <row r="572" spans="1:4" s="379" customFormat="1">
      <c r="A572" s="378"/>
      <c r="B572" s="414"/>
      <c r="C572" s="381"/>
      <c r="D572" s="380"/>
    </row>
    <row r="573" spans="1:4" s="379" customFormat="1">
      <c r="A573" s="378"/>
      <c r="B573" s="414"/>
      <c r="C573" s="381"/>
      <c r="D573" s="380"/>
    </row>
    <row r="574" spans="1:4" s="379" customFormat="1">
      <c r="A574" s="378"/>
      <c r="B574" s="414"/>
      <c r="C574" s="381"/>
      <c r="D574" s="380"/>
    </row>
    <row r="575" spans="1:4" s="379" customFormat="1">
      <c r="A575" s="378"/>
      <c r="B575" s="414"/>
      <c r="C575" s="381"/>
      <c r="D575" s="380"/>
    </row>
    <row r="576" spans="1:4" s="379" customFormat="1">
      <c r="A576" s="378"/>
      <c r="B576" s="414"/>
      <c r="C576" s="381"/>
      <c r="D576" s="380"/>
    </row>
    <row r="577" spans="1:4" s="379" customFormat="1">
      <c r="A577" s="378"/>
      <c r="B577" s="414"/>
      <c r="C577" s="381"/>
      <c r="D577" s="380"/>
    </row>
    <row r="578" spans="1:4" s="379" customFormat="1">
      <c r="A578" s="378"/>
      <c r="B578" s="414"/>
      <c r="C578" s="381"/>
      <c r="D578" s="380"/>
    </row>
    <row r="579" spans="1:4" s="379" customFormat="1">
      <c r="A579" s="378"/>
      <c r="B579" s="414"/>
      <c r="C579" s="381"/>
      <c r="D579" s="380"/>
    </row>
    <row r="580" spans="1:4" s="379" customFormat="1">
      <c r="A580" s="378"/>
      <c r="B580" s="414"/>
      <c r="C580" s="381"/>
      <c r="D580" s="380"/>
    </row>
    <row r="581" spans="1:4" s="379" customFormat="1">
      <c r="A581" s="378"/>
      <c r="B581" s="414"/>
      <c r="C581" s="381"/>
      <c r="D581" s="380"/>
    </row>
    <row r="582" spans="1:4" s="379" customFormat="1">
      <c r="A582" s="378"/>
      <c r="B582" s="414"/>
      <c r="C582" s="381"/>
      <c r="D582" s="380"/>
    </row>
    <row r="583" spans="1:4" s="379" customFormat="1">
      <c r="A583" s="378"/>
      <c r="B583" s="414"/>
      <c r="C583" s="381"/>
      <c r="D583" s="380"/>
    </row>
    <row r="584" spans="1:4" s="379" customFormat="1">
      <c r="A584" s="378"/>
      <c r="B584" s="414"/>
      <c r="C584" s="381"/>
      <c r="D584" s="380"/>
    </row>
    <row r="585" spans="1:4" s="379" customFormat="1">
      <c r="A585" s="378"/>
      <c r="B585" s="414"/>
      <c r="C585" s="381"/>
      <c r="D585" s="380"/>
    </row>
    <row r="586" spans="1:4" s="379" customFormat="1">
      <c r="A586" s="378"/>
      <c r="B586" s="414"/>
      <c r="C586" s="381"/>
      <c r="D586" s="380"/>
    </row>
    <row r="587" spans="1:4" s="379" customFormat="1">
      <c r="A587" s="378"/>
      <c r="B587" s="414"/>
      <c r="C587" s="381"/>
      <c r="D587" s="380"/>
    </row>
    <row r="588" spans="1:4" s="379" customFormat="1">
      <c r="A588" s="378"/>
      <c r="B588" s="414"/>
      <c r="C588" s="381"/>
      <c r="D588" s="380"/>
    </row>
    <row r="589" spans="1:4" s="379" customFormat="1">
      <c r="A589" s="378"/>
      <c r="B589" s="414"/>
      <c r="C589" s="381"/>
      <c r="D589" s="380"/>
    </row>
    <row r="590" spans="1:4" s="379" customFormat="1">
      <c r="A590" s="378"/>
      <c r="B590" s="414"/>
      <c r="C590" s="381"/>
      <c r="D590" s="380"/>
    </row>
    <row r="591" spans="1:4" s="379" customFormat="1">
      <c r="A591" s="378"/>
      <c r="B591" s="414"/>
      <c r="C591" s="381"/>
      <c r="D591" s="380"/>
    </row>
    <row r="592" spans="1:4" s="379" customFormat="1">
      <c r="A592" s="378"/>
      <c r="B592" s="414"/>
      <c r="C592" s="381"/>
      <c r="D592" s="380"/>
    </row>
    <row r="593" spans="1:4" s="379" customFormat="1">
      <c r="A593" s="378"/>
      <c r="B593" s="414"/>
      <c r="C593" s="381"/>
      <c r="D593" s="380"/>
    </row>
    <row r="594" spans="1:4" s="379" customFormat="1">
      <c r="A594" s="378"/>
      <c r="B594" s="414"/>
      <c r="C594" s="381"/>
      <c r="D594" s="380"/>
    </row>
    <row r="595" spans="1:4" s="379" customFormat="1">
      <c r="A595" s="378"/>
      <c r="B595" s="414"/>
      <c r="C595" s="381"/>
      <c r="D595" s="380"/>
    </row>
    <row r="596" spans="1:4" s="379" customFormat="1">
      <c r="A596" s="378"/>
      <c r="B596" s="414"/>
      <c r="C596" s="381"/>
      <c r="D596" s="380"/>
    </row>
    <row r="597" spans="1:4" s="379" customFormat="1">
      <c r="A597" s="378"/>
      <c r="B597" s="414"/>
      <c r="C597" s="381"/>
      <c r="D597" s="380"/>
    </row>
    <row r="598" spans="1:4" s="379" customFormat="1">
      <c r="A598" s="378"/>
      <c r="B598" s="414"/>
      <c r="C598" s="381"/>
      <c r="D598" s="380"/>
    </row>
    <row r="599" spans="1:4" s="379" customFormat="1">
      <c r="A599" s="378"/>
      <c r="B599" s="414"/>
      <c r="C599" s="381"/>
      <c r="D599" s="380"/>
    </row>
    <row r="600" spans="1:4" s="379" customFormat="1">
      <c r="A600" s="378"/>
      <c r="B600" s="414"/>
      <c r="C600" s="381"/>
      <c r="D600" s="380"/>
    </row>
    <row r="601" spans="1:4" s="379" customFormat="1">
      <c r="A601" s="378"/>
      <c r="B601" s="414"/>
      <c r="C601" s="381"/>
      <c r="D601" s="380"/>
    </row>
    <row r="602" spans="1:4" s="379" customFormat="1">
      <c r="A602" s="378"/>
      <c r="B602" s="414"/>
      <c r="C602" s="381"/>
      <c r="D602" s="380"/>
    </row>
    <row r="603" spans="1:4" s="379" customFormat="1">
      <c r="A603" s="378"/>
      <c r="B603" s="414"/>
      <c r="C603" s="381"/>
      <c r="D603" s="380"/>
    </row>
    <row r="604" spans="1:4" s="379" customFormat="1">
      <c r="A604" s="378"/>
      <c r="B604" s="414"/>
      <c r="C604" s="381"/>
      <c r="D604" s="380"/>
    </row>
    <row r="605" spans="1:4" s="379" customFormat="1">
      <c r="A605" s="378"/>
      <c r="B605" s="414"/>
      <c r="C605" s="381"/>
      <c r="D605" s="380"/>
    </row>
    <row r="606" spans="1:4" s="379" customFormat="1">
      <c r="A606" s="378"/>
      <c r="B606" s="414"/>
      <c r="C606" s="381"/>
      <c r="D606" s="380"/>
    </row>
    <row r="607" spans="1:4" s="379" customFormat="1">
      <c r="A607" s="378"/>
      <c r="B607" s="414"/>
      <c r="C607" s="381"/>
      <c r="D607" s="380"/>
    </row>
    <row r="608" spans="1:4" s="379" customFormat="1">
      <c r="A608" s="378"/>
      <c r="B608" s="414"/>
      <c r="C608" s="381"/>
      <c r="D608" s="380"/>
    </row>
    <row r="609" spans="1:4" s="379" customFormat="1">
      <c r="A609" s="378"/>
      <c r="B609" s="414"/>
      <c r="C609" s="381"/>
      <c r="D609" s="380"/>
    </row>
    <row r="610" spans="1:4" s="379" customFormat="1">
      <c r="A610" s="378"/>
      <c r="B610" s="414"/>
      <c r="C610" s="381"/>
      <c r="D610" s="380"/>
    </row>
    <row r="611" spans="1:4" s="379" customFormat="1">
      <c r="A611" s="378"/>
      <c r="B611" s="414"/>
      <c r="C611" s="381"/>
      <c r="D611" s="380"/>
    </row>
    <row r="612" spans="1:4" s="379" customFormat="1">
      <c r="A612" s="378"/>
      <c r="B612" s="414"/>
      <c r="C612" s="381"/>
      <c r="D612" s="380"/>
    </row>
    <row r="613" spans="1:4" s="379" customFormat="1">
      <c r="A613" s="378"/>
      <c r="B613" s="414"/>
      <c r="C613" s="381"/>
      <c r="D613" s="380"/>
    </row>
    <row r="614" spans="1:4" s="379" customFormat="1">
      <c r="A614" s="378"/>
      <c r="B614" s="414"/>
      <c r="C614" s="381"/>
      <c r="D614" s="380"/>
    </row>
    <row r="615" spans="1:4" s="379" customFormat="1">
      <c r="A615" s="378"/>
      <c r="B615" s="414"/>
      <c r="C615" s="381"/>
      <c r="D615" s="380"/>
    </row>
    <row r="616" spans="1:4" s="379" customFormat="1">
      <c r="A616" s="378"/>
      <c r="B616" s="414"/>
      <c r="C616" s="381"/>
      <c r="D616" s="380"/>
    </row>
    <row r="617" spans="1:4" s="379" customFormat="1">
      <c r="A617" s="378"/>
      <c r="B617" s="414"/>
      <c r="C617" s="381"/>
      <c r="D617" s="380"/>
    </row>
    <row r="618" spans="1:4" s="379" customFormat="1">
      <c r="A618" s="378"/>
      <c r="B618" s="414"/>
      <c r="C618" s="381"/>
      <c r="D618" s="380"/>
    </row>
    <row r="619" spans="1:4" s="379" customFormat="1">
      <c r="A619" s="378"/>
      <c r="B619" s="414"/>
      <c r="C619" s="381"/>
      <c r="D619" s="380"/>
    </row>
    <row r="620" spans="1:4" s="379" customFormat="1">
      <c r="A620" s="378"/>
      <c r="B620" s="414"/>
      <c r="C620" s="381"/>
      <c r="D620" s="380"/>
    </row>
    <row r="621" spans="1:4" s="379" customFormat="1">
      <c r="A621" s="378"/>
      <c r="B621" s="414"/>
      <c r="C621" s="381"/>
      <c r="D621" s="380"/>
    </row>
    <row r="622" spans="1:4" s="379" customFormat="1">
      <c r="A622" s="378"/>
      <c r="B622" s="414"/>
      <c r="C622" s="381"/>
      <c r="D622" s="380"/>
    </row>
    <row r="623" spans="1:4" s="379" customFormat="1">
      <c r="A623" s="378"/>
      <c r="B623" s="414"/>
      <c r="C623" s="381"/>
      <c r="D623" s="380"/>
    </row>
    <row r="624" spans="1:4" s="379" customFormat="1">
      <c r="A624" s="378"/>
      <c r="B624" s="414"/>
      <c r="C624" s="381"/>
      <c r="D624" s="380"/>
    </row>
    <row r="625" spans="1:4" s="379" customFormat="1">
      <c r="A625" s="378"/>
      <c r="B625" s="414"/>
      <c r="C625" s="381"/>
      <c r="D625" s="380"/>
    </row>
    <row r="626" spans="1:4" s="379" customFormat="1">
      <c r="A626" s="378"/>
      <c r="B626" s="414"/>
      <c r="C626" s="381"/>
      <c r="D626" s="380"/>
    </row>
    <row r="627" spans="1:4" s="379" customFormat="1">
      <c r="A627" s="378"/>
      <c r="B627" s="414"/>
      <c r="C627" s="381"/>
      <c r="D627" s="380"/>
    </row>
    <row r="628" spans="1:4" s="379" customFormat="1">
      <c r="A628" s="378"/>
      <c r="B628" s="414"/>
      <c r="C628" s="381"/>
      <c r="D628" s="380"/>
    </row>
    <row r="629" spans="1:4" s="379" customFormat="1">
      <c r="A629" s="378"/>
      <c r="B629" s="414"/>
      <c r="C629" s="381"/>
      <c r="D629" s="380"/>
    </row>
    <row r="630" spans="1:4" s="379" customFormat="1">
      <c r="A630" s="378"/>
      <c r="B630" s="414"/>
      <c r="C630" s="381"/>
      <c r="D630" s="380"/>
    </row>
    <row r="631" spans="1:4" s="379" customFormat="1">
      <c r="A631" s="378"/>
      <c r="B631" s="414"/>
      <c r="C631" s="381"/>
      <c r="D631" s="380"/>
    </row>
    <row r="632" spans="1:4" s="379" customFormat="1">
      <c r="A632" s="378"/>
      <c r="B632" s="414"/>
      <c r="C632" s="381"/>
      <c r="D632" s="380"/>
    </row>
    <row r="633" spans="1:4" s="379" customFormat="1">
      <c r="A633" s="378"/>
      <c r="B633" s="414"/>
      <c r="C633" s="381"/>
      <c r="D633" s="380"/>
    </row>
    <row r="634" spans="1:4" s="379" customFormat="1">
      <c r="A634" s="378"/>
      <c r="B634" s="414"/>
      <c r="C634" s="381"/>
      <c r="D634" s="380"/>
    </row>
    <row r="635" spans="1:4" s="379" customFormat="1">
      <c r="A635" s="378"/>
      <c r="B635" s="414"/>
      <c r="C635" s="381"/>
      <c r="D635" s="380"/>
    </row>
    <row r="636" spans="1:4" s="379" customFormat="1">
      <c r="A636" s="378"/>
      <c r="B636" s="414"/>
      <c r="C636" s="381"/>
      <c r="D636" s="380"/>
    </row>
    <row r="637" spans="1:4" s="379" customFormat="1">
      <c r="A637" s="378"/>
      <c r="B637" s="414"/>
      <c r="C637" s="381"/>
      <c r="D637" s="380"/>
    </row>
    <row r="638" spans="1:4" s="379" customFormat="1">
      <c r="A638" s="378"/>
      <c r="B638" s="414"/>
      <c r="C638" s="381"/>
      <c r="D638" s="380"/>
    </row>
    <row r="639" spans="1:4" s="379" customFormat="1">
      <c r="A639" s="378"/>
      <c r="B639" s="414"/>
      <c r="C639" s="381"/>
      <c r="D639" s="380"/>
    </row>
    <row r="640" spans="1:4" s="379" customFormat="1">
      <c r="A640" s="378"/>
      <c r="B640" s="414"/>
      <c r="C640" s="381"/>
      <c r="D640" s="380"/>
    </row>
    <row r="641" spans="1:4" s="379" customFormat="1">
      <c r="A641" s="378"/>
      <c r="B641" s="414"/>
      <c r="C641" s="381"/>
      <c r="D641" s="380"/>
    </row>
    <row r="642" spans="1:4" s="379" customFormat="1">
      <c r="A642" s="378"/>
      <c r="B642" s="414"/>
      <c r="C642" s="381"/>
      <c r="D642" s="380"/>
    </row>
    <row r="643" spans="1:4" s="379" customFormat="1">
      <c r="A643" s="378"/>
      <c r="B643" s="414"/>
      <c r="C643" s="381"/>
      <c r="D643" s="380"/>
    </row>
    <row r="644" spans="1:4" s="379" customFormat="1">
      <c r="A644" s="378"/>
      <c r="B644" s="414"/>
      <c r="C644" s="381"/>
      <c r="D644" s="380"/>
    </row>
    <row r="645" spans="1:4" s="379" customFormat="1">
      <c r="A645" s="378"/>
      <c r="B645" s="414"/>
      <c r="C645" s="381"/>
      <c r="D645" s="380"/>
    </row>
    <row r="646" spans="1:4" s="379" customFormat="1">
      <c r="A646" s="378"/>
      <c r="B646" s="414"/>
      <c r="C646" s="381"/>
      <c r="D646" s="380"/>
    </row>
    <row r="647" spans="1:4" s="379" customFormat="1">
      <c r="A647" s="378"/>
      <c r="B647" s="414"/>
      <c r="C647" s="381"/>
      <c r="D647" s="380"/>
    </row>
    <row r="648" spans="1:4" s="379" customFormat="1">
      <c r="A648" s="378"/>
      <c r="B648" s="414"/>
      <c r="C648" s="381"/>
      <c r="D648" s="380"/>
    </row>
    <row r="649" spans="1:4" s="379" customFormat="1">
      <c r="A649" s="378"/>
      <c r="B649" s="414"/>
      <c r="C649" s="381"/>
      <c r="D649" s="380"/>
    </row>
    <row r="650" spans="1:4" s="379" customFormat="1">
      <c r="A650" s="378"/>
      <c r="B650" s="414"/>
      <c r="C650" s="381"/>
      <c r="D650" s="380"/>
    </row>
    <row r="651" spans="1:4" s="379" customFormat="1">
      <c r="A651" s="378"/>
      <c r="B651" s="414"/>
      <c r="C651" s="381"/>
      <c r="D651" s="380"/>
    </row>
    <row r="652" spans="1:4" s="379" customFormat="1">
      <c r="A652" s="378"/>
      <c r="B652" s="414"/>
      <c r="C652" s="381"/>
      <c r="D652" s="380"/>
    </row>
    <row r="653" spans="1:4" s="379" customFormat="1">
      <c r="A653" s="378"/>
      <c r="B653" s="414"/>
      <c r="C653" s="381"/>
      <c r="D653" s="380"/>
    </row>
    <row r="654" spans="1:4" s="379" customFormat="1">
      <c r="A654" s="378"/>
      <c r="B654" s="414"/>
      <c r="C654" s="381"/>
      <c r="D654" s="380"/>
    </row>
    <row r="655" spans="1:4" s="379" customFormat="1">
      <c r="A655" s="378"/>
      <c r="B655" s="414"/>
      <c r="C655" s="381"/>
      <c r="D655" s="380"/>
    </row>
    <row r="656" spans="1:4" s="379" customFormat="1">
      <c r="A656" s="378"/>
      <c r="B656" s="414"/>
      <c r="C656" s="381"/>
      <c r="D656" s="380"/>
    </row>
    <row r="657" spans="1:4" s="379" customFormat="1">
      <c r="A657" s="378"/>
      <c r="B657" s="414"/>
      <c r="C657" s="381"/>
      <c r="D657" s="380"/>
    </row>
    <row r="658" spans="1:4" s="379" customFormat="1">
      <c r="A658" s="378"/>
      <c r="B658" s="414"/>
      <c r="C658" s="381"/>
      <c r="D658" s="380"/>
    </row>
    <row r="659" spans="1:4" s="379" customFormat="1">
      <c r="A659" s="378"/>
      <c r="B659" s="414"/>
      <c r="C659" s="381"/>
      <c r="D659" s="380"/>
    </row>
    <row r="660" spans="1:4" s="379" customFormat="1">
      <c r="A660" s="378"/>
      <c r="B660" s="414"/>
      <c r="C660" s="381"/>
      <c r="D660" s="380"/>
    </row>
    <row r="661" spans="1:4" s="379" customFormat="1">
      <c r="A661" s="378"/>
      <c r="B661" s="414"/>
      <c r="C661" s="381"/>
      <c r="D661" s="380"/>
    </row>
    <row r="662" spans="1:4" s="379" customFormat="1">
      <c r="A662" s="378"/>
      <c r="B662" s="414"/>
      <c r="C662" s="381"/>
      <c r="D662" s="380"/>
    </row>
    <row r="663" spans="1:4" s="379" customFormat="1">
      <c r="A663" s="378"/>
      <c r="B663" s="414"/>
      <c r="C663" s="381"/>
      <c r="D663" s="380"/>
    </row>
    <row r="664" spans="1:4" s="379" customFormat="1">
      <c r="A664" s="378"/>
      <c r="B664" s="414"/>
      <c r="C664" s="381"/>
      <c r="D664" s="380"/>
    </row>
    <row r="665" spans="1:4" s="379" customFormat="1">
      <c r="A665" s="378"/>
      <c r="B665" s="414"/>
      <c r="C665" s="381"/>
      <c r="D665" s="380"/>
    </row>
    <row r="666" spans="1:4" s="379" customFormat="1">
      <c r="A666" s="378"/>
      <c r="B666" s="414"/>
      <c r="C666" s="381"/>
      <c r="D666" s="380"/>
    </row>
    <row r="667" spans="1:4" s="379" customFormat="1">
      <c r="A667" s="378"/>
      <c r="B667" s="414"/>
      <c r="C667" s="381"/>
      <c r="D667" s="380"/>
    </row>
    <row r="668" spans="1:4" s="379" customFormat="1">
      <c r="A668" s="378"/>
      <c r="B668" s="414"/>
      <c r="C668" s="381"/>
      <c r="D668" s="380"/>
    </row>
    <row r="669" spans="1:4" s="379" customFormat="1">
      <c r="A669" s="378"/>
      <c r="B669" s="414"/>
      <c r="C669" s="381"/>
      <c r="D669" s="380"/>
    </row>
    <row r="670" spans="1:4" s="379" customFormat="1">
      <c r="A670" s="378"/>
      <c r="B670" s="414"/>
      <c r="C670" s="381"/>
      <c r="D670" s="380"/>
    </row>
    <row r="671" spans="1:4" s="379" customFormat="1">
      <c r="A671" s="378"/>
      <c r="B671" s="414"/>
      <c r="C671" s="381"/>
      <c r="D671" s="380"/>
    </row>
    <row r="672" spans="1:4" s="379" customFormat="1">
      <c r="A672" s="378"/>
      <c r="B672" s="414"/>
      <c r="C672" s="381"/>
      <c r="D672" s="380"/>
    </row>
    <row r="673" spans="1:4" s="379" customFormat="1">
      <c r="A673" s="378"/>
      <c r="B673" s="414"/>
      <c r="C673" s="381"/>
      <c r="D673" s="380"/>
    </row>
    <row r="674" spans="1:4" s="379" customFormat="1">
      <c r="A674" s="378"/>
      <c r="B674" s="414"/>
      <c r="C674" s="381"/>
      <c r="D674" s="380"/>
    </row>
    <row r="675" spans="1:4" s="379" customFormat="1">
      <c r="A675" s="378"/>
      <c r="B675" s="414"/>
      <c r="C675" s="381"/>
      <c r="D675" s="380"/>
    </row>
    <row r="676" spans="1:4" s="379" customFormat="1">
      <c r="A676" s="378"/>
      <c r="B676" s="414"/>
      <c r="C676" s="381"/>
      <c r="D676" s="380"/>
    </row>
    <row r="677" spans="1:4" s="379" customFormat="1">
      <c r="A677" s="378"/>
      <c r="B677" s="414"/>
      <c r="C677" s="381"/>
      <c r="D677" s="380"/>
    </row>
    <row r="678" spans="1:4" s="379" customFormat="1">
      <c r="A678" s="378"/>
      <c r="B678" s="414"/>
      <c r="C678" s="381"/>
      <c r="D678" s="380"/>
    </row>
    <row r="679" spans="1:4" s="379" customFormat="1">
      <c r="A679" s="378"/>
      <c r="B679" s="414"/>
      <c r="C679" s="381"/>
      <c r="D679" s="380"/>
    </row>
    <row r="680" spans="1:4" s="379" customFormat="1">
      <c r="A680" s="378"/>
      <c r="B680" s="414"/>
      <c r="C680" s="381"/>
      <c r="D680" s="380"/>
    </row>
    <row r="681" spans="1:4" s="379" customFormat="1">
      <c r="A681" s="378"/>
      <c r="B681" s="414"/>
      <c r="C681" s="381"/>
      <c r="D681" s="380"/>
    </row>
    <row r="682" spans="1:4" s="379" customFormat="1">
      <c r="A682" s="378"/>
      <c r="B682" s="414"/>
      <c r="C682" s="381"/>
      <c r="D682" s="380"/>
    </row>
    <row r="683" spans="1:4" s="379" customFormat="1">
      <c r="A683" s="378"/>
      <c r="B683" s="414"/>
      <c r="C683" s="381"/>
      <c r="D683" s="380"/>
    </row>
    <row r="684" spans="1:4" s="379" customFormat="1">
      <c r="A684" s="378"/>
      <c r="B684" s="414"/>
      <c r="C684" s="381"/>
      <c r="D684" s="380"/>
    </row>
    <row r="685" spans="1:4" s="379" customFormat="1">
      <c r="A685" s="378"/>
      <c r="B685" s="414"/>
      <c r="C685" s="381"/>
      <c r="D685" s="380"/>
    </row>
    <row r="686" spans="1:4" s="379" customFormat="1">
      <c r="A686" s="378"/>
      <c r="B686" s="414"/>
      <c r="C686" s="381"/>
      <c r="D686" s="380"/>
    </row>
    <row r="687" spans="1:4" s="379" customFormat="1">
      <c r="A687" s="378"/>
      <c r="B687" s="414"/>
      <c r="C687" s="381"/>
      <c r="D687" s="380"/>
    </row>
    <row r="688" spans="1:4" s="379" customFormat="1">
      <c r="A688" s="378"/>
      <c r="B688" s="414"/>
      <c r="C688" s="381"/>
      <c r="D688" s="380"/>
    </row>
    <row r="689" spans="1:4" s="379" customFormat="1">
      <c r="A689" s="378"/>
      <c r="B689" s="414"/>
      <c r="C689" s="381"/>
      <c r="D689" s="380"/>
    </row>
    <row r="690" spans="1:4" s="379" customFormat="1">
      <c r="A690" s="378"/>
      <c r="B690" s="414"/>
      <c r="C690" s="381"/>
      <c r="D690" s="380"/>
    </row>
    <row r="691" spans="1:4" s="379" customFormat="1">
      <c r="A691" s="378"/>
      <c r="B691" s="414"/>
      <c r="C691" s="381"/>
      <c r="D691" s="380"/>
    </row>
    <row r="692" spans="1:4" s="379" customFormat="1">
      <c r="A692" s="378"/>
      <c r="B692" s="414"/>
      <c r="C692" s="381"/>
      <c r="D692" s="380"/>
    </row>
    <row r="693" spans="1:4" s="379" customFormat="1">
      <c r="A693" s="378"/>
      <c r="B693" s="414"/>
      <c r="C693" s="381"/>
      <c r="D693" s="380"/>
    </row>
    <row r="694" spans="1:4" s="379" customFormat="1">
      <c r="A694" s="378"/>
      <c r="B694" s="414"/>
      <c r="C694" s="381"/>
      <c r="D694" s="380"/>
    </row>
    <row r="695" spans="1:4" s="379" customFormat="1">
      <c r="A695" s="378"/>
      <c r="B695" s="414"/>
      <c r="C695" s="381"/>
      <c r="D695" s="380"/>
    </row>
    <row r="696" spans="1:4" s="379" customFormat="1">
      <c r="A696" s="378"/>
      <c r="B696" s="414"/>
      <c r="C696" s="381"/>
      <c r="D696" s="380"/>
    </row>
    <row r="697" spans="1:4" s="379" customFormat="1">
      <c r="A697" s="378"/>
      <c r="B697" s="414"/>
      <c r="C697" s="381"/>
      <c r="D697" s="380"/>
    </row>
    <row r="698" spans="1:4" s="379" customFormat="1">
      <c r="A698" s="378"/>
      <c r="B698" s="414"/>
      <c r="C698" s="381"/>
      <c r="D698" s="380"/>
    </row>
    <row r="699" spans="1:4" s="379" customFormat="1">
      <c r="A699" s="378"/>
      <c r="B699" s="414"/>
      <c r="C699" s="381"/>
      <c r="D699" s="380"/>
    </row>
    <row r="700" spans="1:4" s="379" customFormat="1">
      <c r="A700" s="378"/>
      <c r="B700" s="414"/>
      <c r="C700" s="381"/>
      <c r="D700" s="380"/>
    </row>
    <row r="701" spans="1:4" s="379" customFormat="1">
      <c r="A701" s="378"/>
      <c r="B701" s="414"/>
      <c r="C701" s="381"/>
      <c r="D701" s="380"/>
    </row>
    <row r="702" spans="1:4" s="379" customFormat="1">
      <c r="A702" s="378"/>
      <c r="B702" s="414"/>
      <c r="C702" s="381"/>
      <c r="D702" s="380"/>
    </row>
    <row r="703" spans="1:4" s="379" customFormat="1">
      <c r="A703" s="378"/>
      <c r="B703" s="414"/>
      <c r="C703" s="381"/>
      <c r="D703" s="380"/>
    </row>
    <row r="704" spans="1:4" s="379" customFormat="1">
      <c r="A704" s="378"/>
      <c r="B704" s="414"/>
      <c r="C704" s="381"/>
      <c r="D704" s="380"/>
    </row>
    <row r="705" spans="1:4" s="379" customFormat="1">
      <c r="A705" s="378"/>
      <c r="B705" s="414"/>
      <c r="C705" s="381"/>
      <c r="D705" s="380"/>
    </row>
    <row r="706" spans="1:4" s="379" customFormat="1">
      <c r="A706" s="378"/>
      <c r="B706" s="414"/>
      <c r="C706" s="381"/>
      <c r="D706" s="380"/>
    </row>
    <row r="707" spans="1:4" s="379" customFormat="1">
      <c r="A707" s="378"/>
      <c r="B707" s="414"/>
      <c r="C707" s="381"/>
      <c r="D707" s="380"/>
    </row>
    <row r="708" spans="1:4" s="379" customFormat="1">
      <c r="A708" s="378"/>
      <c r="B708" s="414"/>
      <c r="C708" s="381"/>
      <c r="D708" s="380"/>
    </row>
    <row r="709" spans="1:4" s="379" customFormat="1">
      <c r="A709" s="378"/>
      <c r="B709" s="414"/>
      <c r="C709" s="381"/>
      <c r="D709" s="380"/>
    </row>
    <row r="710" spans="1:4" s="379" customFormat="1">
      <c r="A710" s="378"/>
      <c r="B710" s="414"/>
      <c r="C710" s="381"/>
      <c r="D710" s="380"/>
    </row>
    <row r="711" spans="1:4" s="379" customFormat="1">
      <c r="A711" s="378"/>
      <c r="B711" s="414"/>
      <c r="C711" s="381"/>
      <c r="D711" s="380"/>
    </row>
    <row r="712" spans="1:4" s="379" customFormat="1">
      <c r="A712" s="378"/>
      <c r="B712" s="414"/>
      <c r="C712" s="381"/>
      <c r="D712" s="380"/>
    </row>
    <row r="713" spans="1:4" s="379" customFormat="1">
      <c r="A713" s="378"/>
      <c r="B713" s="414"/>
      <c r="C713" s="381"/>
      <c r="D713" s="380"/>
    </row>
    <row r="714" spans="1:4" s="379" customFormat="1">
      <c r="A714" s="378"/>
      <c r="B714" s="414"/>
      <c r="C714" s="381"/>
      <c r="D714" s="380"/>
    </row>
    <row r="715" spans="1:4" s="379" customFormat="1">
      <c r="A715" s="378"/>
      <c r="B715" s="414"/>
      <c r="C715" s="381"/>
      <c r="D715" s="380"/>
    </row>
    <row r="716" spans="1:4" s="379" customFormat="1">
      <c r="A716" s="378"/>
      <c r="B716" s="414"/>
      <c r="C716" s="381"/>
      <c r="D716" s="380"/>
    </row>
    <row r="717" spans="1:4" s="379" customFormat="1">
      <c r="A717" s="378"/>
      <c r="B717" s="414"/>
      <c r="C717" s="381"/>
      <c r="D717" s="380"/>
    </row>
    <row r="718" spans="1:4" s="379" customFormat="1">
      <c r="A718" s="378"/>
      <c r="B718" s="414"/>
      <c r="C718" s="381"/>
      <c r="D718" s="380"/>
    </row>
    <row r="719" spans="1:4" s="379" customFormat="1">
      <c r="A719" s="378"/>
      <c r="B719" s="414"/>
      <c r="C719" s="381"/>
      <c r="D719" s="380"/>
    </row>
    <row r="720" spans="1:4" s="379" customFormat="1">
      <c r="A720" s="378"/>
      <c r="B720" s="414"/>
      <c r="C720" s="381"/>
      <c r="D720" s="380"/>
    </row>
    <row r="721" spans="1:4" s="379" customFormat="1">
      <c r="A721" s="378"/>
      <c r="B721" s="414"/>
      <c r="C721" s="381"/>
      <c r="D721" s="380"/>
    </row>
    <row r="722" spans="1:4" s="379" customFormat="1">
      <c r="A722" s="378"/>
      <c r="B722" s="414"/>
      <c r="C722" s="381"/>
      <c r="D722" s="380"/>
    </row>
    <row r="723" spans="1:4" s="379" customFormat="1">
      <c r="A723" s="378"/>
      <c r="B723" s="414"/>
      <c r="C723" s="381"/>
      <c r="D723" s="380"/>
    </row>
    <row r="724" spans="1:4" s="379" customFormat="1">
      <c r="A724" s="378"/>
      <c r="B724" s="414"/>
      <c r="C724" s="381"/>
      <c r="D724" s="380"/>
    </row>
    <row r="725" spans="1:4" s="379" customFormat="1">
      <c r="A725" s="378"/>
      <c r="B725" s="414"/>
      <c r="C725" s="381"/>
      <c r="D725" s="380"/>
    </row>
    <row r="726" spans="1:4" s="379" customFormat="1">
      <c r="A726" s="378"/>
      <c r="B726" s="414"/>
      <c r="C726" s="381"/>
      <c r="D726" s="380"/>
    </row>
    <row r="727" spans="1:4" s="379" customFormat="1">
      <c r="A727" s="378"/>
      <c r="B727" s="414"/>
      <c r="C727" s="381"/>
      <c r="D727" s="380"/>
    </row>
    <row r="728" spans="1:4" s="379" customFormat="1">
      <c r="A728" s="378"/>
      <c r="B728" s="414"/>
      <c r="C728" s="381"/>
      <c r="D728" s="380"/>
    </row>
    <row r="729" spans="1:4" s="379" customFormat="1">
      <c r="A729" s="378"/>
      <c r="B729" s="414"/>
      <c r="C729" s="381"/>
      <c r="D729" s="380"/>
    </row>
    <row r="730" spans="1:4" s="379" customFormat="1">
      <c r="A730" s="378"/>
      <c r="B730" s="414"/>
      <c r="C730" s="381"/>
      <c r="D730" s="380"/>
    </row>
    <row r="731" spans="1:4" s="379" customFormat="1">
      <c r="A731" s="378"/>
      <c r="B731" s="414"/>
      <c r="C731" s="381"/>
      <c r="D731" s="380"/>
    </row>
    <row r="732" spans="1:4" s="379" customFormat="1">
      <c r="A732" s="378"/>
      <c r="B732" s="414"/>
      <c r="C732" s="381"/>
      <c r="D732" s="380"/>
    </row>
    <row r="733" spans="1:4" s="379" customFormat="1">
      <c r="A733" s="378"/>
      <c r="B733" s="414"/>
      <c r="C733" s="381"/>
      <c r="D733" s="380"/>
    </row>
    <row r="734" spans="1:4" s="379" customFormat="1">
      <c r="A734" s="378"/>
      <c r="B734" s="414"/>
      <c r="C734" s="381"/>
      <c r="D734" s="380"/>
    </row>
    <row r="735" spans="1:4" s="379" customFormat="1">
      <c r="A735" s="378"/>
      <c r="B735" s="414"/>
      <c r="C735" s="381"/>
      <c r="D735" s="380"/>
    </row>
    <row r="736" spans="1:4" s="379" customFormat="1">
      <c r="A736" s="378"/>
      <c r="B736" s="414"/>
      <c r="C736" s="381"/>
      <c r="D736" s="380"/>
    </row>
    <row r="737" spans="1:4" s="379" customFormat="1">
      <c r="A737" s="378"/>
      <c r="B737" s="414"/>
      <c r="C737" s="381"/>
      <c r="D737" s="380"/>
    </row>
    <row r="738" spans="1:4" s="379" customFormat="1">
      <c r="A738" s="378"/>
      <c r="B738" s="414"/>
      <c r="C738" s="381"/>
      <c r="D738" s="380"/>
    </row>
    <row r="739" spans="1:4" s="379" customFormat="1">
      <c r="A739" s="378"/>
      <c r="B739" s="414"/>
      <c r="C739" s="381"/>
      <c r="D739" s="380"/>
    </row>
    <row r="740" spans="1:4" s="379" customFormat="1">
      <c r="A740" s="378"/>
      <c r="B740" s="414"/>
      <c r="C740" s="381"/>
      <c r="D740" s="380"/>
    </row>
    <row r="741" spans="1:4" s="379" customFormat="1">
      <c r="A741" s="378"/>
      <c r="B741" s="414"/>
      <c r="C741" s="381"/>
      <c r="D741" s="380"/>
    </row>
    <row r="742" spans="1:4" s="379" customFormat="1">
      <c r="A742" s="378"/>
      <c r="B742" s="414"/>
      <c r="C742" s="381"/>
      <c r="D742" s="380"/>
    </row>
    <row r="743" spans="1:4" s="379" customFormat="1">
      <c r="A743" s="378"/>
      <c r="B743" s="414"/>
      <c r="C743" s="381"/>
      <c r="D743" s="380"/>
    </row>
    <row r="744" spans="1:4" s="379" customFormat="1">
      <c r="A744" s="378"/>
      <c r="B744" s="414"/>
      <c r="C744" s="381"/>
      <c r="D744" s="380"/>
    </row>
    <row r="745" spans="1:4" s="379" customFormat="1">
      <c r="A745" s="378"/>
      <c r="B745" s="414"/>
      <c r="C745" s="381"/>
      <c r="D745" s="380"/>
    </row>
    <row r="746" spans="1:4" s="379" customFormat="1">
      <c r="A746" s="378"/>
      <c r="B746" s="414"/>
      <c r="C746" s="381"/>
      <c r="D746" s="380"/>
    </row>
    <row r="747" spans="1:4" s="379" customFormat="1">
      <c r="A747" s="378"/>
      <c r="B747" s="414"/>
      <c r="C747" s="381"/>
      <c r="D747" s="380"/>
    </row>
    <row r="748" spans="1:4" s="379" customFormat="1">
      <c r="A748" s="378"/>
      <c r="B748" s="414"/>
      <c r="C748" s="381"/>
      <c r="D748" s="380"/>
    </row>
    <row r="749" spans="1:4" s="379" customFormat="1">
      <c r="A749" s="378"/>
      <c r="B749" s="414"/>
      <c r="C749" s="381"/>
      <c r="D749" s="380"/>
    </row>
    <row r="750" spans="1:4" s="379" customFormat="1">
      <c r="A750" s="378"/>
      <c r="B750" s="414"/>
      <c r="C750" s="381"/>
      <c r="D750" s="380"/>
    </row>
    <row r="751" spans="1:4" s="379" customFormat="1">
      <c r="A751" s="378"/>
      <c r="B751" s="414"/>
      <c r="C751" s="381"/>
      <c r="D751" s="380"/>
    </row>
    <row r="752" spans="1:4" s="379" customFormat="1">
      <c r="A752" s="378"/>
      <c r="B752" s="414"/>
      <c r="C752" s="381"/>
      <c r="D752" s="380"/>
    </row>
    <row r="753" spans="1:4" s="379" customFormat="1">
      <c r="A753" s="378"/>
      <c r="B753" s="414"/>
      <c r="C753" s="381"/>
      <c r="D753" s="380"/>
    </row>
    <row r="754" spans="1:4" s="379" customFormat="1">
      <c r="A754" s="378"/>
      <c r="B754" s="414"/>
      <c r="C754" s="381"/>
      <c r="D754" s="380"/>
    </row>
    <row r="755" spans="1:4" s="379" customFormat="1">
      <c r="A755" s="378"/>
      <c r="B755" s="414"/>
      <c r="C755" s="381"/>
      <c r="D755" s="380"/>
    </row>
    <row r="756" spans="1:4" s="379" customFormat="1">
      <c r="A756" s="378"/>
      <c r="B756" s="414"/>
      <c r="C756" s="381"/>
      <c r="D756" s="380"/>
    </row>
    <row r="757" spans="1:4" s="379" customFormat="1">
      <c r="A757" s="378"/>
      <c r="B757" s="414"/>
      <c r="C757" s="381"/>
      <c r="D757" s="380"/>
    </row>
    <row r="758" spans="1:4" s="379" customFormat="1">
      <c r="A758" s="378"/>
      <c r="B758" s="414"/>
      <c r="C758" s="381"/>
      <c r="D758" s="380"/>
    </row>
    <row r="759" spans="1:4" s="379" customFormat="1">
      <c r="A759" s="378"/>
      <c r="B759" s="414"/>
      <c r="C759" s="381"/>
      <c r="D759" s="380"/>
    </row>
    <row r="760" spans="1:4" s="379" customFormat="1">
      <c r="A760" s="378"/>
      <c r="B760" s="414"/>
      <c r="C760" s="381"/>
      <c r="D760" s="380"/>
    </row>
    <row r="761" spans="1:4" s="379" customFormat="1">
      <c r="A761" s="378"/>
      <c r="B761" s="414"/>
      <c r="C761" s="381"/>
      <c r="D761" s="380"/>
    </row>
    <row r="762" spans="1:4" s="379" customFormat="1">
      <c r="A762" s="378"/>
      <c r="B762" s="414"/>
      <c r="C762" s="381"/>
      <c r="D762" s="380"/>
    </row>
    <row r="763" spans="1:4" s="379" customFormat="1">
      <c r="A763" s="378"/>
      <c r="B763" s="414"/>
      <c r="C763" s="381"/>
      <c r="D763" s="380"/>
    </row>
    <row r="764" spans="1:4" s="379" customFormat="1">
      <c r="A764" s="378"/>
      <c r="B764" s="414"/>
      <c r="C764" s="381"/>
      <c r="D764" s="380"/>
    </row>
    <row r="765" spans="1:4" s="379" customFormat="1">
      <c r="A765" s="378"/>
      <c r="B765" s="414"/>
      <c r="C765" s="381"/>
      <c r="D765" s="380"/>
    </row>
    <row r="766" spans="1:4" s="379" customFormat="1">
      <c r="A766" s="378"/>
      <c r="B766" s="414"/>
      <c r="C766" s="381"/>
      <c r="D766" s="380"/>
    </row>
    <row r="767" spans="1:4" s="379" customFormat="1">
      <c r="A767" s="378"/>
      <c r="B767" s="414"/>
      <c r="C767" s="381"/>
      <c r="D767" s="380"/>
    </row>
    <row r="768" spans="1:4" s="379" customFormat="1">
      <c r="A768" s="378"/>
      <c r="B768" s="414"/>
      <c r="C768" s="381"/>
      <c r="D768" s="380"/>
    </row>
    <row r="769" spans="1:4" s="379" customFormat="1">
      <c r="A769" s="378"/>
      <c r="B769" s="414"/>
      <c r="C769" s="381"/>
      <c r="D769" s="380"/>
    </row>
    <row r="770" spans="1:4" s="379" customFormat="1">
      <c r="A770" s="378"/>
      <c r="B770" s="414"/>
      <c r="C770" s="381"/>
      <c r="D770" s="380"/>
    </row>
    <row r="771" spans="1:4" s="379" customFormat="1">
      <c r="A771" s="378"/>
      <c r="B771" s="414"/>
      <c r="C771" s="381"/>
      <c r="D771" s="380"/>
    </row>
    <row r="772" spans="1:4" s="379" customFormat="1">
      <c r="A772" s="378"/>
      <c r="B772" s="414"/>
      <c r="C772" s="381"/>
      <c r="D772" s="380"/>
    </row>
    <row r="773" spans="1:4" s="379" customFormat="1">
      <c r="A773" s="378"/>
      <c r="B773" s="414"/>
      <c r="C773" s="381"/>
      <c r="D773" s="380"/>
    </row>
    <row r="774" spans="1:4" s="379" customFormat="1">
      <c r="A774" s="378"/>
      <c r="B774" s="414"/>
      <c r="C774" s="381"/>
      <c r="D774" s="380"/>
    </row>
    <row r="775" spans="1:4" s="379" customFormat="1">
      <c r="A775" s="378"/>
      <c r="B775" s="414"/>
      <c r="C775" s="381"/>
      <c r="D775" s="380"/>
    </row>
    <row r="776" spans="1:4" s="379" customFormat="1">
      <c r="A776" s="378"/>
      <c r="B776" s="414"/>
      <c r="C776" s="381"/>
      <c r="D776" s="380"/>
    </row>
    <row r="777" spans="1:4" s="379" customFormat="1">
      <c r="A777" s="378"/>
      <c r="B777" s="414"/>
      <c r="C777" s="381"/>
      <c r="D777" s="380"/>
    </row>
    <row r="778" spans="1:4" s="379" customFormat="1">
      <c r="A778" s="378"/>
      <c r="B778" s="414"/>
      <c r="C778" s="381"/>
      <c r="D778" s="380"/>
    </row>
    <row r="779" spans="1:4" s="379" customFormat="1">
      <c r="A779" s="378"/>
      <c r="B779" s="414"/>
      <c r="C779" s="381"/>
      <c r="D779" s="380"/>
    </row>
    <row r="780" spans="1:4" s="379" customFormat="1">
      <c r="A780" s="378"/>
      <c r="B780" s="414"/>
      <c r="C780" s="381"/>
      <c r="D780" s="380"/>
    </row>
    <row r="781" spans="1:4" s="379" customFormat="1">
      <c r="A781" s="378"/>
      <c r="B781" s="414"/>
      <c r="C781" s="381"/>
      <c r="D781" s="380"/>
    </row>
    <row r="782" spans="1:4" s="379" customFormat="1">
      <c r="A782" s="378"/>
      <c r="B782" s="414"/>
      <c r="C782" s="381"/>
      <c r="D782" s="380"/>
    </row>
    <row r="783" spans="1:4" s="379" customFormat="1">
      <c r="A783" s="378"/>
      <c r="B783" s="414"/>
      <c r="C783" s="381"/>
      <c r="D783" s="380"/>
    </row>
    <row r="784" spans="1:4" s="379" customFormat="1">
      <c r="A784" s="378"/>
      <c r="B784" s="414"/>
      <c r="C784" s="381"/>
      <c r="D784" s="380"/>
    </row>
    <row r="785" spans="1:4" s="379" customFormat="1">
      <c r="A785" s="378"/>
      <c r="B785" s="414"/>
      <c r="C785" s="381"/>
      <c r="D785" s="380"/>
    </row>
    <row r="786" spans="1:4" s="379" customFormat="1">
      <c r="A786" s="378"/>
      <c r="B786" s="414"/>
      <c r="C786" s="381"/>
      <c r="D786" s="380"/>
    </row>
    <row r="787" spans="1:4" s="379" customFormat="1">
      <c r="A787" s="378"/>
      <c r="B787" s="414"/>
      <c r="C787" s="381"/>
      <c r="D787" s="380"/>
    </row>
    <row r="788" spans="1:4" s="379" customFormat="1">
      <c r="A788" s="378"/>
      <c r="B788" s="414"/>
      <c r="C788" s="381"/>
      <c r="D788" s="380"/>
    </row>
    <row r="789" spans="1:4" s="379" customFormat="1">
      <c r="A789" s="378"/>
      <c r="B789" s="414"/>
      <c r="C789" s="381"/>
      <c r="D789" s="380"/>
    </row>
  </sheetData>
  <customSheetViews>
    <customSheetView guid="{31A12346-0F01-1349-8588-78911923E3FD}" scale="90" showPageBreaks="1" printArea="1" showRuler="0" topLeftCell="A79">
      <pane xSplit="2.989655172413793" topLeftCell="D1" activePane="topRight" state="frozenSplit"/>
      <selection pane="topRight" activeCell="C84" sqref="C84"/>
      <rowBreaks count="2" manualBreakCount="2">
        <brk id="33" max="4" man="1"/>
        <brk id="54" max="4" man="1"/>
      </rowBreaks>
      <printOptions horizontalCentered="1" verticalCentered="1"/>
      <pageSetup scale="53" fitToWidth="9" orientation="portrait"/>
      <headerFooter alignWithMargins="0"/>
    </customSheetView>
    <customSheetView guid="{A57FA7A2-D613-4CB4-A390-3CAB141D409F}" scale="70" showPageBreaks="1" printArea="1" view="pageBreakPreview" showRuler="0" topLeftCell="A81">
      <pane xSplit="3" topLeftCell="D1" activePane="topRight" state="frozenSplit"/>
      <selection pane="topRight" activeCell="B75" sqref="B75"/>
      <rowBreaks count="5" manualBreakCount="5">
        <brk id="9" max="5" man="1"/>
        <brk id="25" max="5" man="1"/>
        <brk id="35" max="5" man="1"/>
        <brk id="52" max="5" man="1"/>
        <brk id="72" max="5" man="1"/>
      </rowBreaks>
      <printOptions horizontalCentered="1" verticalCentered="1"/>
      <pageSetup scale="48" fitToWidth="9" orientation="portrait"/>
      <headerFooter alignWithMargins="0"/>
    </customSheetView>
    <customSheetView guid="{DAC6312B-2C52-4D86-9CC3-7542001FACCE}" scale="90" showPageBreaks="1" printArea="1" view="pageBreakPreview" showRuler="0" topLeftCell="A52">
      <pane xSplit="3" topLeftCell="D1" activePane="topRight" state="frozenSplit"/>
      <selection pane="topRight" activeCell="D53" sqref="D53"/>
      <rowBreaks count="2" manualBreakCount="2">
        <brk id="33" max="4" man="1"/>
        <brk id="54" max="4" man="1"/>
      </rowBreaks>
      <printOptions horizontalCentered="1" verticalCentered="1"/>
      <pageSetup scale="53" fitToWidth="9" orientation="portrait"/>
      <headerFooter alignWithMargins="0"/>
    </customSheetView>
    <customSheetView guid="{4678BB01-2F1C-6343-A784-E4537624D67F}" scale="108" showPageBreaks="1" printArea="1" showRuler="0">
      <pane xSplit="3" topLeftCell="D1" activePane="topRight" state="frozenSplit"/>
      <selection pane="topRight" activeCell="F85" sqref="F85"/>
      <rowBreaks count="2" manualBreakCount="2">
        <brk id="32" max="4" man="1"/>
        <brk id="53" max="4" man="1"/>
      </rowBreaks>
      <printOptions horizontalCentered="1" verticalCentered="1"/>
      <pageSetup scale="53" fitToWidth="9" orientation="portrait"/>
      <headerFooter alignWithMargins="0"/>
    </customSheetView>
    <customSheetView guid="{A5A9FABE-33F3-43F1-B87F-E93FEE868B35}" scale="90" showPageBreaks="1" printArea="1" view="pageBreakPreview" showRuler="0">
      <pane xSplit="3" topLeftCell="D1" activePane="topRight" state="frozenSplit"/>
      <selection pane="topRight" activeCell="C84" sqref="C84"/>
      <rowBreaks count="2" manualBreakCount="2">
        <brk id="33" max="3" man="1"/>
        <brk id="54" max="3" man="1"/>
      </rowBreaks>
      <printOptions horizontalCentered="1" verticalCentered="1"/>
      <pageSetup scale="53" fitToWidth="9" orientation="portrait"/>
      <headerFooter alignWithMargins="0"/>
    </customSheetView>
  </customSheetViews>
  <mergeCells count="7">
    <mergeCell ref="D68:D70"/>
    <mergeCell ref="A1:D1"/>
    <mergeCell ref="A68:A70"/>
    <mergeCell ref="B68:B70"/>
    <mergeCell ref="B60:B62"/>
    <mergeCell ref="A60:A62"/>
    <mergeCell ref="D60:D62"/>
  </mergeCells>
  <phoneticPr fontId="48" type="noConversion"/>
  <printOptions horizontalCentered="1" verticalCentered="1"/>
  <pageMargins left="0.7" right="0.7" top="0.75" bottom="0.75" header="0.3" footer="0.3"/>
  <pageSetup scale="53" fitToWidth="9" orientation="portrait"/>
  <headerFooter alignWithMargins="0"/>
  <rowBreaks count="2" manualBreakCount="2">
    <brk id="33" max="4" man="1"/>
    <brk id="54" max="4" man="1"/>
  </rowBreaks>
  <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dimension ref="A1:GT72"/>
  <sheetViews>
    <sheetView showRuler="0" view="pageBreakPreview" zoomScale="110" zoomScaleNormal="150" zoomScaleSheetLayoutView="100" zoomScalePageLayoutView="150" workbookViewId="0">
      <selection activeCell="A3" sqref="A3"/>
    </sheetView>
  </sheetViews>
  <sheetFormatPr baseColWidth="10" defaultColWidth="11.5" defaultRowHeight="14" x14ac:dyDescent="0"/>
  <cols>
    <col min="1" max="1" width="10.1640625" style="219" customWidth="1"/>
    <col min="2" max="2" width="44.1640625" style="219" customWidth="1"/>
    <col min="3" max="3" width="20.83203125" style="219" customWidth="1"/>
    <col min="4" max="4" width="26.83203125" style="219" customWidth="1"/>
    <col min="5" max="5" width="25.1640625" style="219" customWidth="1"/>
    <col min="6" max="6" width="9.5" customWidth="1"/>
    <col min="7" max="7" width="14.6640625" bestFit="1" customWidth="1"/>
    <col min="8" max="8" width="27.1640625" style="8" customWidth="1"/>
    <col min="9" max="16384" width="11.5" style="8"/>
  </cols>
  <sheetData>
    <row r="1" spans="1:202" ht="18">
      <c r="A1" s="900" t="s">
        <v>532</v>
      </c>
      <c r="B1" s="900"/>
      <c r="C1" s="900"/>
      <c r="D1" s="900"/>
      <c r="E1" s="900"/>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c r="BJ1" s="6"/>
      <c r="BK1" s="6"/>
      <c r="BL1" s="6"/>
      <c r="BM1" s="6"/>
      <c r="BN1" s="6"/>
      <c r="BO1" s="6"/>
      <c r="BP1" s="6"/>
      <c r="BQ1" s="6"/>
      <c r="BR1" s="6"/>
      <c r="BS1" s="6"/>
      <c r="BT1" s="6"/>
      <c r="BU1" s="6"/>
      <c r="BV1" s="6"/>
      <c r="BW1" s="6"/>
      <c r="BX1" s="6"/>
      <c r="BY1" s="6"/>
      <c r="BZ1" s="6"/>
      <c r="CA1" s="6"/>
      <c r="CB1" s="6"/>
      <c r="CC1" s="6"/>
      <c r="CD1" s="6"/>
      <c r="CE1" s="6"/>
      <c r="CF1" s="6"/>
      <c r="CG1" s="6"/>
      <c r="CH1" s="6"/>
      <c r="CI1" s="6"/>
      <c r="CJ1" s="6"/>
      <c r="CK1" s="6"/>
      <c r="CL1" s="6"/>
      <c r="CM1" s="6"/>
      <c r="CN1" s="6"/>
      <c r="CO1" s="6"/>
      <c r="CP1" s="6"/>
      <c r="CQ1" s="6"/>
      <c r="CR1" s="6"/>
      <c r="CS1" s="6"/>
      <c r="CT1" s="6"/>
      <c r="CU1" s="6"/>
      <c r="CV1" s="6"/>
      <c r="CW1" s="6"/>
      <c r="CX1" s="6"/>
      <c r="CY1" s="6"/>
      <c r="CZ1" s="6"/>
      <c r="DA1" s="6"/>
      <c r="DB1" s="6"/>
      <c r="DC1" s="6"/>
      <c r="DD1" s="6"/>
      <c r="DE1" s="6"/>
      <c r="DF1" s="6"/>
      <c r="DG1" s="6"/>
      <c r="DH1" s="6"/>
      <c r="DI1" s="6"/>
      <c r="DJ1" s="6"/>
      <c r="DK1" s="6"/>
      <c r="DL1" s="6"/>
      <c r="DM1" s="6"/>
      <c r="DN1" s="6"/>
      <c r="DO1" s="6"/>
      <c r="DP1" s="6"/>
      <c r="DQ1" s="6"/>
      <c r="DR1" s="6"/>
      <c r="DS1" s="6"/>
      <c r="DT1" s="6"/>
      <c r="DU1" s="6"/>
      <c r="DV1" s="6"/>
      <c r="DW1" s="6"/>
      <c r="DX1" s="6"/>
      <c r="DY1" s="6"/>
      <c r="DZ1" s="6"/>
      <c r="EA1" s="6"/>
      <c r="EB1" s="6"/>
      <c r="EC1" s="6"/>
      <c r="ED1" s="6"/>
      <c r="EE1" s="6"/>
      <c r="EF1" s="6"/>
      <c r="EG1" s="6"/>
      <c r="EH1" s="6"/>
      <c r="EI1" s="6"/>
      <c r="EJ1" s="6"/>
      <c r="EK1" s="6"/>
      <c r="EL1" s="6"/>
      <c r="EM1" s="6"/>
      <c r="EN1" s="6"/>
      <c r="EO1" s="6"/>
      <c r="EP1" s="6"/>
      <c r="EQ1" s="6"/>
      <c r="ER1" s="6"/>
      <c r="ES1" s="6"/>
      <c r="ET1" s="6"/>
      <c r="EU1" s="6"/>
      <c r="EV1" s="6"/>
      <c r="EW1" s="6"/>
      <c r="EX1" s="6"/>
      <c r="EY1" s="6"/>
      <c r="EZ1" s="6"/>
      <c r="FA1" s="6"/>
      <c r="FB1" s="6"/>
      <c r="FC1" s="6"/>
      <c r="FD1" s="6"/>
      <c r="FE1" s="6"/>
      <c r="FF1" s="6"/>
      <c r="FG1" s="6"/>
      <c r="FH1" s="6"/>
      <c r="FI1" s="6"/>
      <c r="FJ1" s="6"/>
      <c r="FK1" s="6"/>
      <c r="FL1" s="6"/>
      <c r="FM1" s="6"/>
      <c r="FN1" s="6"/>
      <c r="FO1" s="6"/>
      <c r="FP1" s="6"/>
      <c r="FQ1" s="6"/>
      <c r="FR1" s="6"/>
      <c r="FS1" s="6"/>
      <c r="FT1" s="6"/>
      <c r="FU1" s="6"/>
      <c r="FV1" s="6"/>
      <c r="FW1" s="6"/>
      <c r="FX1" s="6"/>
      <c r="FY1" s="6"/>
      <c r="FZ1" s="6"/>
      <c r="GA1" s="6"/>
      <c r="GB1" s="6"/>
      <c r="GC1" s="6"/>
      <c r="GD1" s="6"/>
      <c r="GE1" s="6"/>
      <c r="GF1" s="6"/>
      <c r="GG1" s="6"/>
      <c r="GH1" s="6"/>
      <c r="GI1" s="6"/>
      <c r="GJ1" s="6"/>
      <c r="GK1" s="6"/>
      <c r="GL1" s="6"/>
      <c r="GM1" s="6"/>
      <c r="GN1" s="6"/>
      <c r="GO1" s="6"/>
      <c r="GP1" s="6"/>
      <c r="GQ1" s="6"/>
      <c r="GR1" s="6"/>
      <c r="GS1" s="6"/>
      <c r="GT1" s="6"/>
    </row>
    <row r="2" spans="1:202">
      <c r="A2" s="899" t="s">
        <v>1072</v>
      </c>
      <c r="B2" s="899"/>
      <c r="C2" s="899"/>
      <c r="D2" s="899"/>
      <c r="E2" s="899"/>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row>
    <row r="3" spans="1:202" s="97" customFormat="1">
      <c r="A3" s="199" t="s">
        <v>195</v>
      </c>
      <c r="B3" s="138" t="s">
        <v>196</v>
      </c>
      <c r="C3" s="901" t="s">
        <v>210</v>
      </c>
      <c r="D3" s="901"/>
      <c r="E3" s="220" t="s">
        <v>299</v>
      </c>
      <c r="F3"/>
      <c r="G3"/>
    </row>
    <row r="4" spans="1:202" ht="101" customHeight="1">
      <c r="A4" s="907">
        <v>4001</v>
      </c>
      <c r="B4" s="905" t="s">
        <v>155</v>
      </c>
      <c r="C4" s="904" t="s">
        <v>893</v>
      </c>
      <c r="D4" s="896"/>
      <c r="E4" s="902" t="s">
        <v>300</v>
      </c>
    </row>
    <row r="5" spans="1:202">
      <c r="A5" s="907"/>
      <c r="B5" s="905"/>
      <c r="C5" s="896" t="s">
        <v>99</v>
      </c>
      <c r="D5" s="896"/>
      <c r="E5" s="902"/>
    </row>
    <row r="6" spans="1:202">
      <c r="A6" s="907"/>
      <c r="B6" s="905"/>
      <c r="C6" s="896" t="s">
        <v>100</v>
      </c>
      <c r="D6" s="896"/>
      <c r="E6" s="902"/>
    </row>
    <row r="7" spans="1:202">
      <c r="A7" s="907"/>
      <c r="B7" s="905"/>
      <c r="C7" s="896" t="s">
        <v>157</v>
      </c>
      <c r="D7" s="896"/>
      <c r="E7" s="902"/>
    </row>
    <row r="8" spans="1:202">
      <c r="A8" s="907"/>
      <c r="B8" s="905"/>
      <c r="C8" s="896" t="s">
        <v>81</v>
      </c>
      <c r="D8" s="896"/>
      <c r="E8" s="902"/>
    </row>
    <row r="9" spans="1:202">
      <c r="A9" s="907"/>
      <c r="B9" s="905"/>
      <c r="C9" s="896" t="s">
        <v>156</v>
      </c>
      <c r="D9" s="896"/>
      <c r="E9" s="902"/>
    </row>
    <row r="10" spans="1:202">
      <c r="A10" s="894"/>
      <c r="B10" s="906"/>
      <c r="C10" s="382"/>
      <c r="D10" s="382"/>
      <c r="E10" s="903"/>
    </row>
    <row r="11" spans="1:202" ht="56">
      <c r="A11" s="894">
        <f>A4+1</f>
        <v>4002</v>
      </c>
      <c r="B11" s="383" t="s">
        <v>1017</v>
      </c>
      <c r="C11" s="417" t="s">
        <v>683</v>
      </c>
      <c r="D11" s="384" t="s">
        <v>977</v>
      </c>
      <c r="E11" s="897"/>
    </row>
    <row r="12" spans="1:202" ht="36">
      <c r="A12" s="895"/>
      <c r="B12" s="516" t="s">
        <v>671</v>
      </c>
      <c r="C12" s="446" t="s">
        <v>533</v>
      </c>
      <c r="D12" s="446" t="s">
        <v>921</v>
      </c>
      <c r="E12" s="898"/>
    </row>
    <row r="13" spans="1:202" ht="36">
      <c r="A13" s="895"/>
      <c r="B13" s="517" t="s">
        <v>672</v>
      </c>
      <c r="C13" s="446" t="s">
        <v>533</v>
      </c>
      <c r="D13" s="446" t="s">
        <v>921</v>
      </c>
      <c r="E13" s="898"/>
    </row>
    <row r="14" spans="1:202" ht="36">
      <c r="A14" s="895"/>
      <c r="B14" s="517" t="s">
        <v>673</v>
      </c>
      <c r="C14" s="446" t="s">
        <v>533</v>
      </c>
      <c r="D14" s="446" t="s">
        <v>921</v>
      </c>
      <c r="E14" s="898"/>
    </row>
    <row r="15" spans="1:202">
      <c r="A15" s="895"/>
      <c r="B15" s="516" t="s">
        <v>674</v>
      </c>
      <c r="C15" s="446" t="s">
        <v>533</v>
      </c>
      <c r="D15" s="446" t="s">
        <v>921</v>
      </c>
      <c r="E15" s="898"/>
    </row>
    <row r="16" spans="1:202" ht="24">
      <c r="A16" s="895"/>
      <c r="B16" s="517" t="s">
        <v>675</v>
      </c>
      <c r="C16" s="446" t="s">
        <v>533</v>
      </c>
      <c r="D16" s="446" t="s">
        <v>921</v>
      </c>
      <c r="E16" s="898"/>
    </row>
    <row r="17" spans="1:5" ht="24">
      <c r="A17" s="895"/>
      <c r="B17" s="517" t="s">
        <v>676</v>
      </c>
      <c r="C17" s="446" t="s">
        <v>533</v>
      </c>
      <c r="D17" s="446" t="s">
        <v>921</v>
      </c>
      <c r="E17" s="898"/>
    </row>
    <row r="18" spans="1:5" ht="24">
      <c r="A18" s="895"/>
      <c r="B18" s="517" t="s">
        <v>677</v>
      </c>
      <c r="C18" s="446" t="s">
        <v>533</v>
      </c>
      <c r="D18" s="446" t="s">
        <v>921</v>
      </c>
      <c r="E18" s="898"/>
    </row>
    <row r="19" spans="1:5" ht="24">
      <c r="B19" s="517" t="s">
        <v>678</v>
      </c>
      <c r="C19" s="446" t="s">
        <v>533</v>
      </c>
      <c r="D19" s="446" t="s">
        <v>921</v>
      </c>
    </row>
    <row r="20" spans="1:5" ht="24">
      <c r="B20" s="517" t="s">
        <v>679</v>
      </c>
      <c r="C20" s="446" t="s">
        <v>533</v>
      </c>
      <c r="D20" s="446" t="s">
        <v>921</v>
      </c>
    </row>
    <row r="21" spans="1:5" ht="24">
      <c r="B21" s="517" t="s">
        <v>680</v>
      </c>
      <c r="C21" s="446" t="s">
        <v>533</v>
      </c>
      <c r="D21" s="446" t="s">
        <v>921</v>
      </c>
    </row>
    <row r="22" spans="1:5" ht="24">
      <c r="B22" s="517" t="s">
        <v>681</v>
      </c>
      <c r="C22" s="446" t="s">
        <v>533</v>
      </c>
      <c r="D22" s="446" t="s">
        <v>921</v>
      </c>
    </row>
    <row r="23" spans="1:5" ht="24">
      <c r="B23" s="518" t="s">
        <v>682</v>
      </c>
      <c r="C23" s="446" t="s">
        <v>533</v>
      </c>
      <c r="D23" s="446" t="s">
        <v>921</v>
      </c>
    </row>
    <row r="27" spans="1:5" ht="76.5" customHeight="1"/>
    <row r="29" spans="1:5" ht="13" customHeight="1"/>
    <row r="32" spans="1:5" ht="12.75" customHeight="1"/>
    <row r="47" ht="76.5" customHeight="1"/>
    <row r="49" ht="13" customHeight="1"/>
    <row r="52" ht="12.75" customHeight="1"/>
    <row r="67" ht="13" customHeight="1"/>
    <row r="68" ht="53.25" customHeight="1"/>
    <row r="69" ht="13" customHeight="1"/>
    <row r="72" ht="12.75" customHeight="1"/>
  </sheetData>
  <customSheetViews>
    <customSheetView guid="{31A12346-0F01-1349-8588-78911923E3FD}" scale="110" showPageBreaks="1" printArea="1" showRuler="0">
      <selection activeCell="A3" sqref="A3"/>
      <pageSetup scale="52" fitToWidth="4" orientation="portrait"/>
      <headerFooter alignWithMargins="0"/>
    </customSheetView>
    <customSheetView guid="{A57FA7A2-D613-4CB4-A390-3CAB141D409F}" showPageBreaks="1" printArea="1" view="pageBreakPreview" showRuler="0" topLeftCell="A21">
      <selection activeCell="D27" sqref="D27"/>
      <pageSetup scale="52" fitToWidth="4" orientation="portrait"/>
      <headerFooter alignWithMargins="0"/>
    </customSheetView>
    <customSheetView guid="{DAC6312B-2C52-4D86-9CC3-7542001FACCE}" scale="90" showPageBreaks="1" printArea="1" view="pageBreakPreview" showRuler="0">
      <selection activeCell="B4" sqref="B4:B10"/>
      <pageSetup scale="52" fitToWidth="4" orientation="portrait"/>
      <headerFooter alignWithMargins="0"/>
    </customSheetView>
    <customSheetView guid="{4678BB01-2F1C-6343-A784-E4537624D67F}" scale="110" showPageBreaks="1" printArea="1" showRuler="0">
      <selection activeCell="F3" sqref="F3:G3"/>
      <pageSetup scale="52" fitToWidth="4" orientation="portrait"/>
      <headerFooter alignWithMargins="0"/>
    </customSheetView>
    <customSheetView guid="{A5A9FABE-33F3-43F1-B87F-E93FEE868B35}" scale="110" showPageBreaks="1" printArea="1" view="pageBreakPreview" showRuler="0">
      <selection activeCell="A3" sqref="A3"/>
      <pageSetup scale="52" fitToWidth="4" orientation="portrait"/>
      <headerFooter alignWithMargins="0"/>
    </customSheetView>
  </customSheetViews>
  <mergeCells count="14">
    <mergeCell ref="A11:A18"/>
    <mergeCell ref="C7:D7"/>
    <mergeCell ref="E11:E18"/>
    <mergeCell ref="A2:E2"/>
    <mergeCell ref="A1:E1"/>
    <mergeCell ref="C6:D6"/>
    <mergeCell ref="C8:D8"/>
    <mergeCell ref="C3:D3"/>
    <mergeCell ref="E4:E10"/>
    <mergeCell ref="C9:D9"/>
    <mergeCell ref="C4:D4"/>
    <mergeCell ref="C5:D5"/>
    <mergeCell ref="B4:B10"/>
    <mergeCell ref="A4:A10"/>
  </mergeCells>
  <phoneticPr fontId="15" type="noConversion"/>
  <pageMargins left="0.7" right="0.7" top="0.75" bottom="0.75" header="0.3" footer="0.3"/>
  <pageSetup scale="52" fitToWidth="4" orientation="portrait"/>
  <headerFooter alignWithMargins="0"/>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30"/>
  <sheetViews>
    <sheetView showRuler="0" view="pageBreakPreview" topLeftCell="A22" zoomScale="108" zoomScaleNormal="150" zoomScaleSheetLayoutView="90" zoomScalePageLayoutView="150" workbookViewId="0">
      <selection activeCell="C25" sqref="C25:E25"/>
    </sheetView>
  </sheetViews>
  <sheetFormatPr baseColWidth="10" defaultColWidth="8.83203125" defaultRowHeight="14" x14ac:dyDescent="0"/>
  <cols>
    <col min="1" max="1" width="8" style="222" customWidth="1"/>
    <col min="2" max="2" width="23.1640625" style="222" customWidth="1"/>
    <col min="3" max="3" width="45.83203125" style="228" customWidth="1"/>
    <col min="4" max="4" width="6.6640625" style="228" customWidth="1"/>
    <col min="5" max="5" width="5.83203125" style="228" customWidth="1"/>
    <col min="6" max="6" width="47" style="228" bestFit="1" customWidth="1"/>
    <col min="7" max="7" width="17.1640625" style="11" customWidth="1"/>
    <col min="8" max="8" width="12.5" style="11" customWidth="1"/>
    <col min="9" max="11" width="13" style="11" customWidth="1"/>
    <col min="12" max="12" width="3.6640625" style="11" customWidth="1"/>
    <col min="13" max="13" width="4.6640625" style="11" customWidth="1"/>
    <col min="14" max="22" width="3.6640625" style="11" customWidth="1"/>
    <col min="23" max="23" width="15.1640625" style="11" bestFit="1" customWidth="1"/>
    <col min="24" max="24" width="13.33203125" style="11" customWidth="1"/>
    <col min="25" max="25" width="21" style="11" customWidth="1"/>
    <col min="26" max="26" width="18.33203125" style="11" bestFit="1" customWidth="1"/>
    <col min="27" max="27" width="44" style="11" customWidth="1"/>
    <col min="28" max="28" width="30.1640625" style="11" customWidth="1"/>
    <col min="29" max="29" width="10.6640625" style="11" customWidth="1"/>
    <col min="30" max="30" width="10.5" style="11" customWidth="1"/>
    <col min="31" max="31" width="26" style="11" customWidth="1"/>
    <col min="32" max="32" width="10.33203125" style="1" customWidth="1"/>
    <col min="33" max="33" width="13" style="1" customWidth="1"/>
    <col min="34" max="36" width="8.83203125" style="1"/>
    <col min="37" max="16384" width="8.83203125" style="11"/>
  </cols>
  <sheetData>
    <row r="1" spans="1:26" ht="15">
      <c r="A1" s="920" t="s">
        <v>149</v>
      </c>
      <c r="B1" s="920"/>
      <c r="C1" s="920"/>
      <c r="D1" s="920"/>
      <c r="E1" s="920"/>
      <c r="F1" s="920"/>
      <c r="G1"/>
      <c r="H1"/>
      <c r="I1" s="3"/>
      <c r="J1" s="3"/>
      <c r="K1" s="3"/>
      <c r="L1" s="3"/>
      <c r="M1" s="3"/>
      <c r="O1" s="3"/>
      <c r="P1" s="3"/>
      <c r="Q1" s="3"/>
      <c r="R1" s="3"/>
      <c r="S1" s="3"/>
      <c r="T1" s="3"/>
      <c r="U1" s="3"/>
      <c r="V1" s="3"/>
      <c r="W1" s="3"/>
      <c r="X1" s="3"/>
      <c r="Y1" s="3"/>
    </row>
    <row r="2" spans="1:26" ht="15">
      <c r="A2" s="920" t="s">
        <v>150</v>
      </c>
      <c r="B2" s="920"/>
      <c r="C2" s="920"/>
      <c r="D2" s="920"/>
      <c r="E2" s="920"/>
      <c r="F2" s="920"/>
      <c r="G2" s="3"/>
      <c r="H2" s="3"/>
      <c r="I2" s="3"/>
      <c r="J2" s="3"/>
      <c r="K2" s="3"/>
      <c r="L2" s="3"/>
      <c r="M2" s="3"/>
      <c r="O2" s="3"/>
      <c r="P2" s="3"/>
      <c r="Q2" s="3"/>
      <c r="R2" s="3"/>
      <c r="S2" s="3"/>
      <c r="T2" s="3"/>
      <c r="U2" s="3"/>
      <c r="V2" s="3"/>
      <c r="W2" s="3"/>
      <c r="X2" s="3"/>
      <c r="Y2" s="3"/>
    </row>
    <row r="3" spans="1:26">
      <c r="A3" s="221"/>
      <c r="C3" s="222" t="s">
        <v>1072</v>
      </c>
      <c r="D3" s="222"/>
      <c r="E3" s="222"/>
      <c r="F3" s="223"/>
      <c r="G3" s="3"/>
      <c r="H3" s="3"/>
      <c r="I3" s="3"/>
      <c r="J3" s="3"/>
      <c r="K3" s="3"/>
      <c r="L3" s="3"/>
      <c r="M3" s="3"/>
      <c r="N3" s="3"/>
      <c r="O3" s="3"/>
      <c r="P3" s="3"/>
      <c r="Q3" s="3"/>
      <c r="R3" s="3"/>
      <c r="S3" s="3"/>
      <c r="T3" s="3"/>
      <c r="U3" s="3"/>
      <c r="V3" s="3"/>
      <c r="W3" s="3"/>
      <c r="X3" s="3"/>
      <c r="Y3" s="3"/>
      <c r="Z3" s="20"/>
    </row>
    <row r="4" spans="1:26" s="393" customFormat="1" ht="15">
      <c r="A4" s="390" t="s">
        <v>248</v>
      </c>
      <c r="B4" s="391" t="s">
        <v>196</v>
      </c>
      <c r="C4" s="921" t="s">
        <v>210</v>
      </c>
      <c r="D4" s="922"/>
      <c r="E4" s="923"/>
      <c r="F4" s="392" t="s">
        <v>299</v>
      </c>
    </row>
    <row r="5" spans="1:26" ht="70">
      <c r="A5" s="453">
        <v>5101</v>
      </c>
      <c r="B5" s="455" t="s">
        <v>922</v>
      </c>
      <c r="C5" s="909" t="s">
        <v>638</v>
      </c>
      <c r="D5" s="910"/>
      <c r="E5" s="911"/>
      <c r="F5" s="457" t="str">
        <f>CONCATENATE("If 1 --&gt;",A24)</f>
        <v>If 1 --&gt;5107</v>
      </c>
    </row>
    <row r="6" spans="1:26" ht="42">
      <c r="A6" s="453">
        <f>A5+1</f>
        <v>5102</v>
      </c>
      <c r="B6" s="461" t="s">
        <v>98</v>
      </c>
      <c r="C6" s="449" t="s">
        <v>638</v>
      </c>
      <c r="D6" s="450"/>
      <c r="E6" s="451"/>
      <c r="F6" s="457" t="str">
        <f>CONCATENATE("If 1 --&gt;",A28)</f>
        <v>If 1 --&gt;5110</v>
      </c>
    </row>
    <row r="7" spans="1:26">
      <c r="A7" s="930">
        <f>A6+1</f>
        <v>5103</v>
      </c>
      <c r="B7" s="917" t="s">
        <v>151</v>
      </c>
      <c r="C7" s="225" t="s">
        <v>259</v>
      </c>
      <c r="D7" s="225" t="s">
        <v>78</v>
      </c>
      <c r="E7" s="225" t="s">
        <v>73</v>
      </c>
      <c r="F7" s="927" t="str">
        <f>CONCATENATE("If any a. -m. = yes, --&gt;",A24)</f>
        <v>If any a. -m. = yes, --&gt;5107</v>
      </c>
    </row>
    <row r="8" spans="1:26">
      <c r="A8" s="931"/>
      <c r="B8" s="932"/>
      <c r="C8" s="226" t="s">
        <v>639</v>
      </c>
      <c r="D8" s="226"/>
      <c r="E8" s="226"/>
      <c r="F8" s="929"/>
    </row>
    <row r="9" spans="1:26">
      <c r="A9" s="931"/>
      <c r="B9" s="932"/>
      <c r="C9" s="226" t="s">
        <v>640</v>
      </c>
      <c r="D9" s="226"/>
      <c r="E9" s="226"/>
      <c r="F9" s="929"/>
    </row>
    <row r="10" spans="1:26">
      <c r="A10" s="931"/>
      <c r="B10" s="932"/>
      <c r="C10" s="226" t="s">
        <v>641</v>
      </c>
      <c r="D10" s="226"/>
      <c r="E10" s="226"/>
      <c r="F10" s="929"/>
    </row>
    <row r="11" spans="1:26">
      <c r="A11" s="931"/>
      <c r="B11" s="932"/>
      <c r="C11" s="226" t="s">
        <v>642</v>
      </c>
      <c r="D11" s="226"/>
      <c r="E11" s="226"/>
      <c r="F11" s="929"/>
    </row>
    <row r="12" spans="1:26">
      <c r="A12" s="931"/>
      <c r="B12" s="932"/>
      <c r="C12" s="226" t="s">
        <v>643</v>
      </c>
      <c r="D12" s="226"/>
      <c r="E12" s="226"/>
      <c r="F12" s="929"/>
    </row>
    <row r="13" spans="1:26">
      <c r="A13" s="931"/>
      <c r="B13" s="932"/>
      <c r="C13" s="227" t="s">
        <v>644</v>
      </c>
      <c r="D13" s="227"/>
      <c r="E13" s="227"/>
      <c r="F13" s="929"/>
    </row>
    <row r="14" spans="1:26">
      <c r="A14" s="931"/>
      <c r="B14" s="932"/>
      <c r="C14" s="228" t="s">
        <v>645</v>
      </c>
      <c r="D14" s="226"/>
      <c r="E14" s="226"/>
      <c r="F14" s="929"/>
    </row>
    <row r="15" spans="1:26">
      <c r="A15" s="931"/>
      <c r="B15" s="932"/>
      <c r="C15" s="226" t="s">
        <v>646</v>
      </c>
      <c r="D15" s="229"/>
      <c r="E15" s="229"/>
      <c r="F15" s="929"/>
    </row>
    <row r="16" spans="1:26">
      <c r="A16" s="931"/>
      <c r="B16" s="932"/>
      <c r="C16" s="227" t="s">
        <v>647</v>
      </c>
      <c r="D16" s="230"/>
      <c r="E16" s="230"/>
      <c r="F16" s="929"/>
    </row>
    <row r="17" spans="1:8">
      <c r="A17" s="931"/>
      <c r="B17" s="932"/>
      <c r="C17" s="227" t="s">
        <v>648</v>
      </c>
      <c r="D17" s="227"/>
      <c r="E17" s="227"/>
      <c r="F17" s="929"/>
    </row>
    <row r="18" spans="1:8">
      <c r="A18" s="931"/>
      <c r="B18" s="932"/>
      <c r="C18" s="227" t="s">
        <v>649</v>
      </c>
      <c r="D18" s="227"/>
      <c r="E18" s="227"/>
      <c r="F18" s="929"/>
    </row>
    <row r="19" spans="1:8">
      <c r="A19" s="931"/>
      <c r="B19" s="932"/>
      <c r="C19" s="456" t="s">
        <v>650</v>
      </c>
      <c r="D19" s="459"/>
      <c r="E19" s="459"/>
      <c r="F19" s="929"/>
    </row>
    <row r="20" spans="1:8">
      <c r="A20" s="931"/>
      <c r="B20" s="932"/>
      <c r="C20" s="226" t="s">
        <v>651</v>
      </c>
      <c r="D20" s="226"/>
      <c r="E20" s="226"/>
      <c r="F20" s="929"/>
    </row>
    <row r="21" spans="1:8" ht="42">
      <c r="A21" s="460">
        <f>A7+1</f>
        <v>5104</v>
      </c>
      <c r="B21" s="461" t="s">
        <v>26</v>
      </c>
      <c r="C21" s="449" t="s">
        <v>638</v>
      </c>
      <c r="D21" s="450"/>
      <c r="E21" s="451"/>
      <c r="F21" s="457" t="str">
        <f>CONCATENATE("If 2 or 98 --&gt; ",A23)</f>
        <v>If 2 or 98 --&gt; 5106</v>
      </c>
    </row>
    <row r="22" spans="1:8" ht="42">
      <c r="A22" s="452">
        <f>A21+1</f>
        <v>5105</v>
      </c>
      <c r="B22" s="462" t="s">
        <v>264</v>
      </c>
      <c r="C22" s="909" t="s">
        <v>638</v>
      </c>
      <c r="D22" s="910"/>
      <c r="E22" s="911"/>
      <c r="F22" s="463" t="s">
        <v>867</v>
      </c>
      <c r="H22" s="698"/>
    </row>
    <row r="23" spans="1:8" ht="142" customHeight="1">
      <c r="A23" s="452">
        <f>A22+1</f>
        <v>5106</v>
      </c>
      <c r="B23" s="461" t="s">
        <v>80</v>
      </c>
      <c r="C23" s="933" t="s">
        <v>653</v>
      </c>
      <c r="D23" s="934"/>
      <c r="E23" s="934"/>
      <c r="F23" s="458" t="s">
        <v>654</v>
      </c>
    </row>
    <row r="24" spans="1:8" ht="56">
      <c r="A24" s="452">
        <f>A23+1</f>
        <v>5107</v>
      </c>
      <c r="B24" s="388" t="s">
        <v>79</v>
      </c>
      <c r="C24" s="912" t="s">
        <v>1075</v>
      </c>
      <c r="D24" s="913"/>
      <c r="E24" s="914"/>
      <c r="F24" s="231"/>
    </row>
    <row r="25" spans="1:8" ht="42" customHeight="1">
      <c r="A25" s="915">
        <f>A24+1</f>
        <v>5108</v>
      </c>
      <c r="B25" s="917" t="s">
        <v>856</v>
      </c>
      <c r="C25" s="919" t="s">
        <v>534</v>
      </c>
      <c r="D25" s="919"/>
      <c r="E25" s="919"/>
      <c r="F25" s="927" t="str">
        <f>CONCATENATE("Provide textbox for both lines that accepts only numbers.
  If b in ",A25, " &gt;= 35 --&gt;",A28,"                                          
   if b in ",A25, "=98 --&gt;",A28)</f>
        <v>Provide textbox for both lines that accepts only numbers.
  If b in 5108 &gt;= 35 --&gt;5110                                          
   if b in 5108=98 --&gt;5110</v>
      </c>
    </row>
    <row r="26" spans="1:8" ht="37" customHeight="1">
      <c r="A26" s="916"/>
      <c r="B26" s="918"/>
      <c r="C26" s="912" t="s">
        <v>535</v>
      </c>
      <c r="D26" s="913"/>
      <c r="E26" s="914"/>
      <c r="F26" s="928"/>
    </row>
    <row r="27" spans="1:8" ht="101" customHeight="1">
      <c r="A27" s="452">
        <f>A25+1</f>
        <v>5109</v>
      </c>
      <c r="B27" s="454" t="s">
        <v>265</v>
      </c>
      <c r="C27" s="933" t="s">
        <v>655</v>
      </c>
      <c r="D27" s="934"/>
      <c r="E27" s="934"/>
      <c r="F27" s="457" t="s">
        <v>300</v>
      </c>
    </row>
    <row r="28" spans="1:8" ht="42" customHeight="1">
      <c r="A28" s="930">
        <f>A27+1</f>
        <v>5110</v>
      </c>
      <c r="B28" s="908" t="s">
        <v>152</v>
      </c>
      <c r="C28" s="919" t="s">
        <v>536</v>
      </c>
      <c r="D28" s="919"/>
      <c r="E28" s="919"/>
      <c r="F28" s="927" t="str">
        <f>CONCATENATE("Calculate the period: if individual has been working for less than 3 months --&gt; Q",A30," if individual has been working for 3 months or more --&gt;section 6.1")</f>
        <v>Calculate the period: if individual has been working for less than 3 months --&gt; Q5111 if individual has been working for 3 months or more --&gt;section 6.1</v>
      </c>
    </row>
    <row r="29" spans="1:8" ht="54" customHeight="1">
      <c r="A29" s="930"/>
      <c r="B29" s="908"/>
      <c r="C29" s="919" t="s">
        <v>537</v>
      </c>
      <c r="D29" s="919"/>
      <c r="E29" s="919"/>
      <c r="F29" s="928"/>
    </row>
    <row r="30" spans="1:8" ht="56">
      <c r="A30" s="460">
        <f>A28+1</f>
        <v>5111</v>
      </c>
      <c r="B30" s="461" t="s">
        <v>266</v>
      </c>
      <c r="C30" s="924" t="s">
        <v>657</v>
      </c>
      <c r="D30" s="925"/>
      <c r="E30" s="926"/>
      <c r="F30" s="463" t="s">
        <v>656</v>
      </c>
    </row>
  </sheetData>
  <customSheetViews>
    <customSheetView guid="{31A12346-0F01-1349-8588-78911923E3FD}" scale="108" showPageBreaks="1" printArea="1" showRuler="0" topLeftCell="A22">
      <selection activeCell="C25" sqref="C25:E25"/>
      <colBreaks count="1" manualBreakCount="1">
        <brk id="24" max="34" man="1"/>
      </colBreaks>
      <pageSetup paperSize="9" scale="46" fitToWidth="2" orientation="portrait" horizontalDpi="4294967293" verticalDpi="4294967293"/>
      <headerFooter alignWithMargins="0"/>
    </customSheetView>
    <customSheetView guid="{A57FA7A2-D613-4CB4-A390-3CAB141D409F}" scale="108" showPageBreaks="1" printArea="1" view="pageBreakPreview" showRuler="0" topLeftCell="A28">
      <selection activeCell="B27" sqref="B27"/>
      <colBreaks count="1" manualBreakCount="1">
        <brk id="24" max="34" man="1"/>
      </colBreaks>
      <pageSetup paperSize="9" scale="46" fitToWidth="2" orientation="portrait"/>
      <headerFooter alignWithMargins="0"/>
    </customSheetView>
    <customSheetView guid="{DAC6312B-2C52-4D86-9CC3-7542001FACCE}" scale="90" showPageBreaks="1" printArea="1" view="pageBreakPreview" showRuler="0" topLeftCell="A22">
      <selection activeCell="B6" sqref="B6"/>
      <colBreaks count="1" manualBreakCount="1">
        <brk id="24" max="34" man="1"/>
      </colBreaks>
      <pageSetup paperSize="9" scale="46" fitToWidth="2" orientation="portrait" horizontalDpi="4294967293" verticalDpi="4294967293"/>
      <headerFooter alignWithMargins="0"/>
    </customSheetView>
    <customSheetView guid="{4678BB01-2F1C-6343-A784-E4537624D67F}" scale="108" showPageBreaks="1" printArea="1" showRuler="0">
      <selection activeCell="G4" sqref="G4"/>
      <colBreaks count="1" manualBreakCount="1">
        <brk id="24" max="34" man="1"/>
      </colBreaks>
      <pageSetup paperSize="9" scale="46" fitToWidth="2" orientation="portrait" horizontalDpi="4294967293" verticalDpi="4294967293"/>
      <headerFooter alignWithMargins="0"/>
    </customSheetView>
    <customSheetView guid="{A5A9FABE-33F3-43F1-B87F-E93FEE868B35}" scale="108" showPageBreaks="1" printArea="1" view="pageBreakPreview" showRuler="0">
      <selection activeCell="J23" sqref="J23"/>
      <colBreaks count="1" manualBreakCount="1">
        <brk id="24" max="34" man="1"/>
      </colBreaks>
      <pageSetup paperSize="9" scale="46" fitToWidth="2" orientation="portrait" horizontalDpi="4294967293" verticalDpi="4294967293"/>
      <headerFooter alignWithMargins="0"/>
    </customSheetView>
  </customSheetViews>
  <mergeCells count="22">
    <mergeCell ref="A1:F1"/>
    <mergeCell ref="A2:F2"/>
    <mergeCell ref="C4:E4"/>
    <mergeCell ref="C5:E5"/>
    <mergeCell ref="C30:E30"/>
    <mergeCell ref="F25:F26"/>
    <mergeCell ref="C26:E26"/>
    <mergeCell ref="F7:F20"/>
    <mergeCell ref="A7:A20"/>
    <mergeCell ref="B7:B20"/>
    <mergeCell ref="C23:E23"/>
    <mergeCell ref="C27:E27"/>
    <mergeCell ref="F28:F29"/>
    <mergeCell ref="C28:E28"/>
    <mergeCell ref="C29:E29"/>
    <mergeCell ref="A28:A29"/>
    <mergeCell ref="B28:B29"/>
    <mergeCell ref="C22:E22"/>
    <mergeCell ref="C24:E24"/>
    <mergeCell ref="A25:A26"/>
    <mergeCell ref="B25:B26"/>
    <mergeCell ref="C25:E25"/>
  </mergeCells>
  <phoneticPr fontId="15" type="noConversion"/>
  <pageMargins left="0.7" right="0.7" top="0.75" bottom="0.75" header="0.3" footer="0.3"/>
  <pageSetup paperSize="9" scale="46" fitToWidth="2" orientation="portrait" horizontalDpi="4294967293" verticalDpi="4294967293"/>
  <headerFooter alignWithMargins="0"/>
  <colBreaks count="1" manualBreakCount="1">
    <brk id="24" max="34" man="1"/>
  </colBreaks>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
  <sheetViews>
    <sheetView showRuler="0" view="pageBreakPreview" zoomScale="108" zoomScaleNormal="150" zoomScaleSheetLayoutView="90" zoomScalePageLayoutView="150" workbookViewId="0">
      <selection activeCell="C30" sqref="C30"/>
    </sheetView>
  </sheetViews>
  <sheetFormatPr baseColWidth="10" defaultColWidth="8.83203125" defaultRowHeight="14" x14ac:dyDescent="0"/>
  <cols>
    <col min="1" max="1" width="12.6640625" style="241" customWidth="1"/>
    <col min="2" max="2" width="28.5" style="241" customWidth="1"/>
    <col min="3" max="3" width="36.1640625" style="240" customWidth="1"/>
    <col min="4" max="5" width="6.6640625" style="240" customWidth="1"/>
    <col min="6" max="6" width="6.33203125" style="240" customWidth="1"/>
    <col min="7" max="7" width="29.6640625" style="228" customWidth="1"/>
    <col min="8" max="8" width="28.33203125" style="11" customWidth="1"/>
    <col min="9" max="16384" width="8.83203125" style="23"/>
  </cols>
  <sheetData>
    <row r="1" spans="1:8" s="51" customFormat="1" ht="18">
      <c r="A1" s="935" t="s">
        <v>153</v>
      </c>
      <c r="B1" s="935"/>
      <c r="C1" s="935"/>
      <c r="D1" s="935"/>
      <c r="E1" s="935"/>
      <c r="F1" s="935"/>
      <c r="G1" s="935"/>
      <c r="H1"/>
    </row>
    <row r="2" spans="1:8" s="51" customFormat="1">
      <c r="A2" s="936" t="str">
        <f>CONCATENATE("Apply to those who answered yes to question ",'5.1 Employment'!A22, " and are between ages 15-64 based on Q206 in household questionnaire")</f>
        <v>Apply to those who answered yes to question 5105 and are between ages 15-64 based on Q206 in household questionnaire</v>
      </c>
      <c r="B2" s="936"/>
      <c r="C2" s="936"/>
      <c r="D2" s="936"/>
      <c r="E2" s="936"/>
      <c r="F2" s="936"/>
      <c r="G2" s="936"/>
      <c r="H2" s="99"/>
    </row>
    <row r="3" spans="1:8" s="51" customFormat="1">
      <c r="A3" s="232"/>
      <c r="B3" s="232"/>
      <c r="C3" s="233"/>
      <c r="D3" s="233"/>
      <c r="E3" s="233"/>
      <c r="F3" s="233"/>
      <c r="G3" s="234"/>
      <c r="H3" s="3"/>
    </row>
    <row r="4" spans="1:8">
      <c r="A4" s="199" t="s">
        <v>195</v>
      </c>
      <c r="B4" s="203" t="s">
        <v>196</v>
      </c>
      <c r="C4" s="937" t="s">
        <v>210</v>
      </c>
      <c r="D4" s="938"/>
      <c r="E4" s="938"/>
      <c r="F4" s="939"/>
      <c r="G4" s="224" t="s">
        <v>299</v>
      </c>
      <c r="H4" s="23"/>
    </row>
    <row r="5" spans="1:8" ht="138" customHeight="1">
      <c r="A5" s="474">
        <v>5201</v>
      </c>
      <c r="B5" s="442" t="s">
        <v>304</v>
      </c>
      <c r="C5" s="940" t="s">
        <v>658</v>
      </c>
      <c r="D5" s="940"/>
      <c r="E5" s="940"/>
      <c r="F5" s="940"/>
      <c r="G5" s="472" t="s">
        <v>251</v>
      </c>
      <c r="H5" s="23"/>
    </row>
    <row r="6" spans="1:8" ht="42">
      <c r="A6" s="470">
        <f t="shared" ref="A6:A13" si="0">A5+1</f>
        <v>5202</v>
      </c>
      <c r="B6" s="470" t="s">
        <v>303</v>
      </c>
      <c r="C6" s="944" t="s">
        <v>659</v>
      </c>
      <c r="D6" s="944"/>
      <c r="E6" s="944"/>
      <c r="F6" s="944"/>
      <c r="G6" s="473" t="str">
        <f>CONCATENATE("If 2 or 98 --&gt; Q",A8)</f>
        <v>If 2 or 98 --&gt; Q5204</v>
      </c>
    </row>
    <row r="7" spans="1:8" ht="161" customHeight="1">
      <c r="A7" s="470">
        <f t="shared" si="0"/>
        <v>5203</v>
      </c>
      <c r="B7" s="433" t="s">
        <v>305</v>
      </c>
      <c r="C7" s="948" t="s">
        <v>661</v>
      </c>
      <c r="D7" s="948"/>
      <c r="E7" s="948"/>
      <c r="F7" s="948"/>
      <c r="G7" s="472"/>
      <c r="H7" s="54"/>
    </row>
    <row r="8" spans="1:8" ht="56">
      <c r="A8" s="470">
        <f t="shared" si="0"/>
        <v>5204</v>
      </c>
      <c r="B8" s="236" t="s">
        <v>30</v>
      </c>
      <c r="C8" s="945" t="s">
        <v>669</v>
      </c>
      <c r="D8" s="946"/>
      <c r="E8" s="946"/>
      <c r="F8" s="947"/>
      <c r="G8" s="237" t="s">
        <v>538</v>
      </c>
      <c r="H8" s="54"/>
    </row>
    <row r="9" spans="1:8" ht="70">
      <c r="A9" s="470">
        <f t="shared" si="0"/>
        <v>5205</v>
      </c>
      <c r="B9" s="236" t="s">
        <v>31</v>
      </c>
      <c r="C9" s="505" t="s">
        <v>669</v>
      </c>
      <c r="D9" s="506"/>
      <c r="E9" s="506"/>
      <c r="F9" s="507"/>
      <c r="G9" s="237" t="s">
        <v>538</v>
      </c>
    </row>
    <row r="10" spans="1:8" ht="70">
      <c r="A10" s="470">
        <f t="shared" si="0"/>
        <v>5206</v>
      </c>
      <c r="B10" s="238" t="s">
        <v>978</v>
      </c>
      <c r="C10" s="505" t="s">
        <v>669</v>
      </c>
      <c r="D10" s="506"/>
      <c r="E10" s="506"/>
      <c r="F10" s="507"/>
      <c r="G10" s="237" t="s">
        <v>538</v>
      </c>
      <c r="H10" s="54"/>
    </row>
    <row r="11" spans="1:8" ht="238">
      <c r="A11" s="468">
        <f t="shared" si="0"/>
        <v>5207</v>
      </c>
      <c r="B11" s="464" t="s">
        <v>670</v>
      </c>
      <c r="C11" s="503" t="s">
        <v>923</v>
      </c>
      <c r="D11" s="498" t="s">
        <v>301</v>
      </c>
      <c r="E11" s="498" t="s">
        <v>302</v>
      </c>
      <c r="F11" s="498" t="s">
        <v>684</v>
      </c>
      <c r="G11" s="465"/>
      <c r="H11" s="54"/>
    </row>
    <row r="12" spans="1:8" ht="84">
      <c r="A12" s="468">
        <f t="shared" si="0"/>
        <v>5208</v>
      </c>
      <c r="B12" s="464" t="s">
        <v>539</v>
      </c>
      <c r="C12" s="948" t="s">
        <v>660</v>
      </c>
      <c r="D12" s="948"/>
      <c r="E12" s="948"/>
      <c r="F12" s="948"/>
      <c r="G12" s="469"/>
      <c r="H12" s="54"/>
    </row>
    <row r="13" spans="1:8">
      <c r="A13" s="941">
        <f t="shared" si="0"/>
        <v>5209</v>
      </c>
      <c r="B13" s="955" t="s">
        <v>662</v>
      </c>
      <c r="C13" s="145"/>
      <c r="D13" s="239" t="s">
        <v>316</v>
      </c>
      <c r="E13" s="239" t="s">
        <v>302</v>
      </c>
      <c r="F13" s="239" t="s">
        <v>317</v>
      </c>
      <c r="G13" s="958" t="str">
        <f>CONCATENATE("if any of the answers from 1-12, 97 were yes, --&gt; Q",A33,"
If 97, provide textbox")</f>
        <v>if any of the answers from 1-12, 97 were yes, --&gt; Q5216
If 97, provide textbox</v>
      </c>
      <c r="H13" s="54"/>
    </row>
    <row r="14" spans="1:8" ht="28">
      <c r="A14" s="942"/>
      <c r="B14" s="956"/>
      <c r="C14" s="385" t="s">
        <v>979</v>
      </c>
      <c r="D14" s="239"/>
      <c r="E14" s="239"/>
      <c r="F14" s="239"/>
      <c r="G14" s="958"/>
    </row>
    <row r="15" spans="1:8">
      <c r="A15" s="942"/>
      <c r="B15" s="956"/>
      <c r="C15" s="373" t="s">
        <v>306</v>
      </c>
      <c r="D15" s="373"/>
      <c r="E15" s="373"/>
      <c r="F15" s="373"/>
      <c r="G15" s="958"/>
    </row>
    <row r="16" spans="1:8">
      <c r="A16" s="942"/>
      <c r="B16" s="956"/>
      <c r="C16" s="373" t="s">
        <v>980</v>
      </c>
      <c r="D16" s="373"/>
      <c r="E16" s="373"/>
      <c r="F16" s="373"/>
      <c r="G16" s="958"/>
    </row>
    <row r="17" spans="1:8">
      <c r="A17" s="942"/>
      <c r="B17" s="956"/>
      <c r="C17" s="373" t="s">
        <v>307</v>
      </c>
      <c r="D17" s="373"/>
      <c r="E17" s="373"/>
      <c r="F17" s="373"/>
      <c r="G17" s="958"/>
    </row>
    <row r="18" spans="1:8" ht="28">
      <c r="A18" s="942"/>
      <c r="B18" s="956"/>
      <c r="C18" s="373" t="s">
        <v>308</v>
      </c>
      <c r="D18" s="373"/>
      <c r="E18" s="373"/>
      <c r="F18" s="373"/>
      <c r="G18" s="958"/>
      <c r="H18" s="61"/>
    </row>
    <row r="19" spans="1:8">
      <c r="A19" s="942"/>
      <c r="B19" s="956"/>
      <c r="C19" s="373" t="s">
        <v>309</v>
      </c>
      <c r="D19" s="373"/>
      <c r="E19" s="373"/>
      <c r="F19" s="373"/>
      <c r="G19" s="958"/>
    </row>
    <row r="20" spans="1:8" ht="28">
      <c r="A20" s="942"/>
      <c r="B20" s="956"/>
      <c r="C20" s="373" t="s">
        <v>263</v>
      </c>
      <c r="D20" s="373"/>
      <c r="E20" s="373"/>
      <c r="F20" s="373"/>
      <c r="G20" s="958"/>
    </row>
    <row r="21" spans="1:8" ht="28">
      <c r="A21" s="942"/>
      <c r="B21" s="956"/>
      <c r="C21" s="373" t="s">
        <v>310</v>
      </c>
      <c r="D21" s="373"/>
      <c r="E21" s="373"/>
      <c r="F21" s="373"/>
      <c r="G21" s="958"/>
    </row>
    <row r="22" spans="1:8">
      <c r="A22" s="942"/>
      <c r="B22" s="956"/>
      <c r="C22" s="386" t="s">
        <v>311</v>
      </c>
      <c r="D22" s="386"/>
      <c r="E22" s="386"/>
      <c r="F22" s="386"/>
      <c r="G22" s="958"/>
    </row>
    <row r="23" spans="1:8">
      <c r="A23" s="942"/>
      <c r="B23" s="956"/>
      <c r="C23" s="373" t="s">
        <v>312</v>
      </c>
      <c r="D23" s="373"/>
      <c r="E23" s="373"/>
      <c r="F23" s="373"/>
      <c r="G23" s="958"/>
    </row>
    <row r="24" spans="1:8">
      <c r="A24" s="942"/>
      <c r="B24" s="956"/>
      <c r="C24" s="386" t="s">
        <v>313</v>
      </c>
      <c r="D24" s="386"/>
      <c r="E24" s="386"/>
      <c r="F24" s="386"/>
      <c r="G24" s="958"/>
    </row>
    <row r="25" spans="1:8">
      <c r="A25" s="942"/>
      <c r="B25" s="956"/>
      <c r="C25" s="386" t="s">
        <v>314</v>
      </c>
      <c r="D25" s="386"/>
      <c r="E25" s="386"/>
      <c r="F25" s="386"/>
      <c r="G25" s="958"/>
    </row>
    <row r="26" spans="1:8" s="70" customFormat="1">
      <c r="A26" s="943"/>
      <c r="B26" s="957"/>
      <c r="C26" s="386" t="s">
        <v>315</v>
      </c>
      <c r="D26" s="386"/>
      <c r="E26" s="386"/>
      <c r="F26" s="386"/>
      <c r="G26" s="958"/>
      <c r="H26" s="71"/>
    </row>
    <row r="27" spans="1:8" ht="227" customHeight="1">
      <c r="A27" s="476">
        <f>A13+1</f>
        <v>5210</v>
      </c>
      <c r="B27" s="433" t="s">
        <v>663</v>
      </c>
      <c r="C27" s="940" t="s">
        <v>1018</v>
      </c>
      <c r="D27" s="964"/>
      <c r="E27" s="964"/>
      <c r="F27" s="964"/>
      <c r="G27" s="457" t="s">
        <v>251</v>
      </c>
    </row>
    <row r="28" spans="1:8" ht="28">
      <c r="A28" s="476">
        <f t="shared" ref="A28:A36" si="1">A27+1</f>
        <v>5211</v>
      </c>
      <c r="B28" s="470" t="s">
        <v>318</v>
      </c>
      <c r="C28" s="467" t="s">
        <v>667</v>
      </c>
      <c r="D28" s="467"/>
      <c r="E28" s="467"/>
      <c r="F28" s="467"/>
      <c r="G28" s="457" t="str">
        <f>CONCATENATE("If 2--&gt;", A30)</f>
        <v>If 2--&gt;5213</v>
      </c>
    </row>
    <row r="29" spans="1:8" ht="212" customHeight="1">
      <c r="A29" s="476">
        <f t="shared" si="1"/>
        <v>5212</v>
      </c>
      <c r="B29" s="470" t="s">
        <v>305</v>
      </c>
      <c r="C29" s="959" t="s">
        <v>668</v>
      </c>
      <c r="D29" s="960"/>
      <c r="E29" s="960"/>
      <c r="F29" s="961"/>
      <c r="G29" s="457"/>
    </row>
    <row r="30" spans="1:8" ht="42">
      <c r="A30" s="476">
        <f t="shared" si="1"/>
        <v>5213</v>
      </c>
      <c r="B30" s="641" t="s">
        <v>807</v>
      </c>
      <c r="C30" s="627" t="s">
        <v>664</v>
      </c>
      <c r="D30" s="628"/>
      <c r="E30" s="628"/>
      <c r="F30" s="629"/>
      <c r="G30" s="625" t="s">
        <v>806</v>
      </c>
    </row>
    <row r="31" spans="1:8" ht="42">
      <c r="A31" s="476">
        <f t="shared" si="1"/>
        <v>5214</v>
      </c>
      <c r="B31" s="470" t="s">
        <v>154</v>
      </c>
      <c r="C31" s="952" t="s">
        <v>808</v>
      </c>
      <c r="D31" s="962"/>
      <c r="E31" s="962"/>
      <c r="F31" s="963"/>
      <c r="G31" s="457" t="str">
        <f>CONCATENATE("Validation: date needs to be the same or later than in Q",A12)</f>
        <v>Validation: date needs to be the same or later than in Q5208</v>
      </c>
    </row>
    <row r="32" spans="1:8" ht="70">
      <c r="A32" s="476">
        <f t="shared" si="1"/>
        <v>5215</v>
      </c>
      <c r="B32" s="431" t="s">
        <v>193</v>
      </c>
      <c r="C32" s="631" t="s">
        <v>808</v>
      </c>
      <c r="D32" s="632"/>
      <c r="E32" s="632"/>
      <c r="F32" s="633"/>
      <c r="G32" s="457" t="str">
        <f>CONCATENATE("Validation: date needs to be the same or later than in Q",A31," After answering --&gt; next section")</f>
        <v>Validation: date needs to be the same or later than in Q5214 After answering --&gt; next section</v>
      </c>
    </row>
    <row r="33" spans="1:8" ht="28">
      <c r="A33" s="476">
        <f t="shared" si="1"/>
        <v>5216</v>
      </c>
      <c r="B33" s="475" t="s">
        <v>803</v>
      </c>
      <c r="C33" s="634" t="s">
        <v>664</v>
      </c>
      <c r="D33" s="635"/>
      <c r="E33" s="635"/>
      <c r="F33" s="636"/>
      <c r="G33" s="477"/>
    </row>
    <row r="34" spans="1:8" ht="45" customHeight="1">
      <c r="A34" s="476">
        <f t="shared" si="1"/>
        <v>5217</v>
      </c>
      <c r="B34" s="442" t="s">
        <v>804</v>
      </c>
      <c r="C34" s="952" t="s">
        <v>665</v>
      </c>
      <c r="D34" s="953"/>
      <c r="E34" s="953"/>
      <c r="F34" s="954"/>
      <c r="G34" s="478"/>
    </row>
    <row r="35" spans="1:8" ht="65" customHeight="1">
      <c r="A35" s="476">
        <f t="shared" si="1"/>
        <v>5218</v>
      </c>
      <c r="B35" s="471" t="s">
        <v>805</v>
      </c>
      <c r="C35" s="949" t="s">
        <v>666</v>
      </c>
      <c r="D35" s="950"/>
      <c r="E35" s="950"/>
      <c r="F35" s="951"/>
      <c r="G35" s="457"/>
    </row>
    <row r="36" spans="1:8" ht="70">
      <c r="A36" s="476">
        <f t="shared" si="1"/>
        <v>5219</v>
      </c>
      <c r="B36" s="474" t="s">
        <v>154</v>
      </c>
      <c r="C36" s="631" t="s">
        <v>808</v>
      </c>
      <c r="D36" s="632"/>
      <c r="E36" s="632"/>
      <c r="F36" s="633"/>
      <c r="G36" s="463" t="str">
        <f>CONCATENATE("Validation: date needs to be the same or later than in Q",A12)</f>
        <v>Validation: date needs to be the same or later than in Q5208</v>
      </c>
    </row>
    <row r="38" spans="1:8">
      <c r="A38" s="240"/>
      <c r="B38" s="240"/>
      <c r="H38" s="23"/>
    </row>
    <row r="39" spans="1:8">
      <c r="A39" s="240"/>
      <c r="B39" s="240"/>
      <c r="H39" s="23"/>
    </row>
    <row r="40" spans="1:8">
      <c r="A40" s="240"/>
      <c r="B40" s="240"/>
      <c r="H40" s="23"/>
    </row>
  </sheetData>
  <customSheetViews>
    <customSheetView guid="{31A12346-0F01-1349-8588-78911923E3FD}" scale="108" showPageBreaks="1" printArea="1" showRuler="0">
      <selection activeCell="C30" sqref="C30"/>
      <pageSetup paperSize="9" scale="42" fitToWidth="4" orientation="portrait" horizontalDpi="4294967293" verticalDpi="4294967293"/>
      <headerFooter alignWithMargins="0"/>
    </customSheetView>
    <customSheetView guid="{A57FA7A2-D613-4CB4-A390-3CAB141D409F}" scale="108" showPageBreaks="1" printArea="1" view="pageBreakPreview" showRuler="0" topLeftCell="A12">
      <selection activeCell="C25" sqref="C14:C25"/>
      <pageSetup paperSize="9" scale="42" fitToWidth="4" orientation="portrait" horizontalDpi="4294967293" verticalDpi="4294967293"/>
      <headerFooter alignWithMargins="0"/>
    </customSheetView>
    <customSheetView guid="{DAC6312B-2C52-4D86-9CC3-7542001FACCE}" scale="90" showPageBreaks="1" printArea="1" view="pageBreakPreview" showRuler="0" topLeftCell="A13">
      <selection activeCell="C26" sqref="C26"/>
      <pageSetup paperSize="9" scale="42" fitToWidth="4" orientation="portrait" horizontalDpi="4294967293" verticalDpi="4294967293"/>
      <headerFooter alignWithMargins="0"/>
    </customSheetView>
    <customSheetView guid="{4678BB01-2F1C-6343-A784-E4537624D67F}" scale="108" showPageBreaks="1" printArea="1" showRuler="0">
      <selection activeCell="H1" sqref="H1"/>
      <pageSetup paperSize="9" scale="42" fitToWidth="4" orientation="portrait" horizontalDpi="4294967293" verticalDpi="4294967293"/>
      <headerFooter alignWithMargins="0"/>
    </customSheetView>
    <customSheetView guid="{A5A9FABE-33F3-43F1-B87F-E93FEE868B35}" scale="108" showPageBreaks="1" printArea="1" view="pageBreakPreview" showRuler="0">
      <selection activeCell="H35" sqref="H35"/>
      <pageSetup paperSize="9" scale="42" fitToWidth="4" orientation="portrait" horizontalDpi="4294967293" verticalDpi="4294967293"/>
      <headerFooter alignWithMargins="0"/>
    </customSheetView>
  </customSheetViews>
  <mergeCells count="16">
    <mergeCell ref="C35:F35"/>
    <mergeCell ref="C34:F34"/>
    <mergeCell ref="B13:B26"/>
    <mergeCell ref="G13:G26"/>
    <mergeCell ref="C12:F12"/>
    <mergeCell ref="C29:F29"/>
    <mergeCell ref="C31:F31"/>
    <mergeCell ref="C27:F27"/>
    <mergeCell ref="A1:G1"/>
    <mergeCell ref="A2:G2"/>
    <mergeCell ref="C4:F4"/>
    <mergeCell ref="C5:F5"/>
    <mergeCell ref="A13:A26"/>
    <mergeCell ref="C6:F6"/>
    <mergeCell ref="C8:F8"/>
    <mergeCell ref="C7:F7"/>
  </mergeCells>
  <phoneticPr fontId="15" type="noConversion"/>
  <pageMargins left="0.7" right="0.7" top="0.75" bottom="0.75" header="0.3" footer="0.3"/>
  <pageSetup paperSize="9" scale="42" fitToWidth="4" orientation="portrait" horizontalDpi="4294967293" verticalDpi="4294967293"/>
  <headerFooter alignWithMargins="0"/>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enableFormatConditionsCalculation="0"/>
  <dimension ref="E1:V23"/>
  <sheetViews>
    <sheetView showRuler="0" view="pageBreakPreview" zoomScale="150" zoomScaleNormal="150" zoomScaleSheetLayoutView="90" zoomScalePageLayoutView="150" workbookViewId="0">
      <selection activeCell="C1" sqref="C1"/>
    </sheetView>
  </sheetViews>
  <sheetFormatPr baseColWidth="10" defaultColWidth="11.5" defaultRowHeight="12" x14ac:dyDescent="0"/>
  <cols>
    <col min="1" max="1" width="12.5" style="8" customWidth="1"/>
    <col min="2" max="2" width="34.1640625" style="8" customWidth="1"/>
    <col min="3" max="3" width="16.5" style="8" customWidth="1"/>
    <col min="4" max="4" width="19.6640625" style="8" customWidth="1"/>
    <col min="5" max="5" width="14.1640625" style="8" customWidth="1"/>
    <col min="6" max="6" width="9.5" style="10" customWidth="1"/>
    <col min="7" max="7" width="11.1640625" style="10" customWidth="1"/>
    <col min="8" max="8" width="12.5" style="8" customWidth="1"/>
    <col min="9" max="9" width="9.5" style="10" customWidth="1"/>
    <col min="10" max="10" width="10" style="10" customWidth="1"/>
    <col min="11" max="11" width="13.83203125" style="8" bestFit="1" customWidth="1"/>
    <col min="12" max="12" width="9.5" style="10" customWidth="1"/>
    <col min="13" max="13" width="9.83203125" style="8" customWidth="1"/>
    <col min="14" max="14" width="10.33203125" style="8" customWidth="1"/>
    <col min="15" max="16" width="14.33203125" style="8" customWidth="1"/>
    <col min="17" max="17" width="15" style="8" customWidth="1"/>
    <col min="18" max="19" width="13.6640625" style="8" customWidth="1"/>
    <col min="20" max="20" width="11.5" style="8" customWidth="1"/>
    <col min="21" max="21" width="14.5" style="8" bestFit="1" customWidth="1"/>
    <col min="22" max="22" width="14.5" style="8" customWidth="1"/>
    <col min="23" max="23" width="13.83203125" style="8" customWidth="1"/>
    <col min="24" max="16384" width="11.5" style="8"/>
  </cols>
  <sheetData>
    <row r="1" spans="5:22" ht="12.75" customHeight="1">
      <c r="E1" s="30"/>
      <c r="F1" s="63"/>
      <c r="G1" s="63"/>
      <c r="H1" s="30"/>
      <c r="I1" s="63"/>
      <c r="J1" s="63"/>
      <c r="K1" s="30"/>
      <c r="L1" s="63"/>
      <c r="M1" s="30"/>
      <c r="N1" s="30"/>
      <c r="O1" s="30"/>
      <c r="P1" s="30"/>
      <c r="Q1" s="30"/>
      <c r="R1" s="30"/>
      <c r="S1" s="30"/>
      <c r="T1" s="30"/>
      <c r="U1" s="30"/>
      <c r="V1" s="30"/>
    </row>
    <row r="2" spans="5:22" s="7" customFormat="1" ht="15.75" customHeight="1">
      <c r="E2" s="29"/>
      <c r="F2" s="62"/>
      <c r="G2" s="64"/>
      <c r="H2" s="29"/>
      <c r="I2" s="62"/>
      <c r="J2" s="62"/>
      <c r="K2" s="37"/>
      <c r="L2" s="62"/>
      <c r="M2" s="37"/>
      <c r="N2" s="16"/>
      <c r="O2" s="16"/>
      <c r="P2" s="16"/>
      <c r="Q2" s="29"/>
      <c r="R2" s="29"/>
      <c r="S2" s="29"/>
      <c r="T2" s="29"/>
      <c r="U2" s="29"/>
      <c r="V2" s="29"/>
    </row>
    <row r="3" spans="5:22" ht="18" customHeight="1"/>
    <row r="11" spans="5:22" ht="61" customHeight="1"/>
    <row r="13" spans="5:22" ht="42" customHeight="1"/>
    <row r="15" spans="5:22" ht="19" customHeight="1"/>
    <row r="17" ht="32" customHeight="1"/>
    <row r="19" ht="30" customHeight="1"/>
    <row r="21" ht="31" customHeight="1"/>
    <row r="23" ht="42" customHeight="1"/>
  </sheetData>
  <customSheetViews>
    <customSheetView guid="{31A12346-0F01-1349-8588-78911923E3FD}" scale="150" showPageBreaks="1" printArea="1" state="hidden" showRuler="0">
      <selection activeCell="C1" sqref="C1"/>
      <pageSetup paperSize="9" scale="56" orientation="portrait" horizontalDpi="4294967293" verticalDpi="4294967293"/>
      <headerFooter alignWithMargins="0"/>
    </customSheetView>
    <customSheetView guid="{A57FA7A2-D613-4CB4-A390-3CAB141D409F}" scale="150" showPageBreaks="1" printArea="1" state="hidden" view="pageBreakPreview" showRuler="0">
      <selection activeCell="C1" sqref="C1"/>
      <pageSetup paperSize="9" scale="56" orientation="portrait" horizontalDpi="4294967293" verticalDpi="4294967293"/>
      <headerFooter alignWithMargins="0"/>
    </customSheetView>
    <customSheetView guid="{DAC6312B-2C52-4D86-9CC3-7542001FACCE}" scale="150" showPageBreaks="1" printArea="1" state="hidden" view="pageBreakPreview" showRuler="0">
      <selection activeCell="C1" sqref="C1"/>
      <pageSetup paperSize="9" scale="56" orientation="portrait" horizontalDpi="4294967293" verticalDpi="4294967293"/>
      <headerFooter alignWithMargins="0"/>
    </customSheetView>
    <customSheetView guid="{4678BB01-2F1C-6343-A784-E4537624D67F}" scale="150" showPageBreaks="1" printArea="1" state="hidden" showRuler="0">
      <selection activeCell="C1" sqref="C1"/>
      <pageSetup paperSize="9" scale="56" orientation="portrait" horizontalDpi="4294967293" verticalDpi="4294967293"/>
      <headerFooter alignWithMargins="0"/>
    </customSheetView>
    <customSheetView guid="{A5A9FABE-33F3-43F1-B87F-E93FEE868B35}" scale="150" showPageBreaks="1" printArea="1" state="hidden" view="pageBreakPreview" showRuler="0">
      <selection activeCell="C1" sqref="C1"/>
      <pageSetup paperSize="9" scale="56" orientation="portrait" horizontalDpi="4294967293" verticalDpi="4294967293"/>
      <headerFooter alignWithMargins="0"/>
    </customSheetView>
  </customSheetViews>
  <phoneticPr fontId="15" type="noConversion"/>
  <pageMargins left="0.7" right="0.7" top="0.75" bottom="0.75" header="0.3" footer="0.3"/>
  <pageSetup paperSize="9" scale="56" orientation="portrait" horizontalDpi="4294967293" verticalDpi="4294967293"/>
  <headerFooter alignWithMargins="0"/>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enableFormatConditionsCalculation="0">
    <pageSetUpPr fitToPage="1"/>
  </sheetPr>
  <dimension ref="A1:V22"/>
  <sheetViews>
    <sheetView showRuler="0" view="pageBreakPreview" topLeftCell="A14" zoomScale="116" zoomScaleNormal="150" zoomScaleSheetLayoutView="90" zoomScalePageLayoutView="150" workbookViewId="0">
      <selection activeCell="A2" sqref="A2"/>
    </sheetView>
  </sheetViews>
  <sheetFormatPr baseColWidth="10" defaultColWidth="11.5" defaultRowHeight="14" x14ac:dyDescent="0"/>
  <cols>
    <col min="1" max="1" width="11.5" style="271"/>
    <col min="2" max="2" width="29.83203125" style="349" customWidth="1"/>
    <col min="3" max="3" width="52.6640625" style="269" customWidth="1"/>
    <col min="4" max="4" width="7" style="270" customWidth="1"/>
    <col min="5" max="5" width="7.33203125" style="270" customWidth="1"/>
    <col min="6" max="6" width="26.1640625" style="270" customWidth="1"/>
    <col min="7" max="7" width="10.83203125" style="12" customWidth="1"/>
    <col min="8" max="8" width="18" style="12" customWidth="1"/>
    <col min="9" max="21" width="5.6640625" style="12" customWidth="1"/>
    <col min="22" max="22" width="26" style="12" bestFit="1" customWidth="1"/>
    <col min="23" max="16384" width="11.5" style="5"/>
  </cols>
  <sheetData>
    <row r="1" spans="1:22" ht="52" customHeight="1">
      <c r="A1" s="968" t="str">
        <f>CONCATENATE("Section 5.3 Employment (Market Work) during the past three months
Ages 6+ based on Q206
 Those not working in past 7 days (i.e. do not have any yes responses in any of Q",'5.1 Employment'!A5," Q",'5.1 Employment'!A6," Q",'5.1 Employment'!A7, ")")</f>
        <v>Section 5.3 Employment (Market Work) during the past three months
Ages 6+ based on Q206
 Those not working in past 7 days (i.e. do not have any yes responses in any of Q5101 Q5102 Q5103)</v>
      </c>
      <c r="B1" s="968"/>
      <c r="C1" s="968"/>
      <c r="D1" s="968"/>
      <c r="E1" s="968"/>
      <c r="F1" s="968"/>
      <c r="G1"/>
      <c r="H1"/>
      <c r="I1" s="13"/>
      <c r="J1" s="13"/>
      <c r="K1" s="13"/>
      <c r="L1" s="13"/>
      <c r="M1" s="13"/>
      <c r="N1" s="13"/>
      <c r="O1" s="13"/>
      <c r="P1" s="13"/>
      <c r="Q1" s="13"/>
      <c r="R1" s="13"/>
      <c r="S1" s="13"/>
      <c r="T1" s="13"/>
      <c r="U1" s="13"/>
      <c r="V1" s="13"/>
    </row>
    <row r="2" spans="1:22" s="23" customFormat="1" ht="25" customHeight="1">
      <c r="A2" s="199" t="s">
        <v>195</v>
      </c>
      <c r="B2" s="203" t="s">
        <v>196</v>
      </c>
      <c r="C2" s="266" t="s">
        <v>210</v>
      </c>
      <c r="D2" s="267"/>
      <c r="E2" s="267"/>
      <c r="F2" s="224" t="s">
        <v>299</v>
      </c>
      <c r="G2"/>
      <c r="H2"/>
    </row>
    <row r="3" spans="1:22" ht="62" customHeight="1" thickBot="1">
      <c r="A3" s="482">
        <v>5301</v>
      </c>
      <c r="B3" s="481" t="s">
        <v>685</v>
      </c>
      <c r="C3" s="909" t="s">
        <v>686</v>
      </c>
      <c r="D3" s="910"/>
      <c r="E3" s="911"/>
      <c r="F3" s="446" t="s">
        <v>652</v>
      </c>
      <c r="G3"/>
      <c r="H3"/>
    </row>
    <row r="4" spans="1:22">
      <c r="A4" s="974">
        <f>A3+1</f>
        <v>5302</v>
      </c>
      <c r="B4" s="971" t="s">
        <v>540</v>
      </c>
      <c r="C4" s="268" t="s">
        <v>259</v>
      </c>
      <c r="D4" s="225" t="s">
        <v>78</v>
      </c>
      <c r="E4" s="225" t="s">
        <v>73</v>
      </c>
      <c r="F4" s="969" t="s">
        <v>687</v>
      </c>
      <c r="G4"/>
      <c r="H4"/>
    </row>
    <row r="5" spans="1:22">
      <c r="A5" s="975"/>
      <c r="B5" s="972"/>
      <c r="C5" s="244" t="s">
        <v>639</v>
      </c>
      <c r="D5" s="226"/>
      <c r="E5" s="226"/>
      <c r="F5" s="969"/>
      <c r="G5"/>
      <c r="H5"/>
    </row>
    <row r="6" spans="1:22">
      <c r="A6" s="975"/>
      <c r="B6" s="972"/>
      <c r="C6" s="519" t="s">
        <v>640</v>
      </c>
      <c r="D6" s="226"/>
      <c r="E6" s="226"/>
      <c r="F6" s="969"/>
      <c r="G6"/>
      <c r="H6"/>
    </row>
    <row r="7" spans="1:22">
      <c r="A7" s="975"/>
      <c r="B7" s="972"/>
      <c r="C7" s="519" t="s">
        <v>641</v>
      </c>
      <c r="D7" s="226"/>
      <c r="E7" s="226"/>
      <c r="F7" s="969"/>
      <c r="G7"/>
      <c r="H7"/>
    </row>
    <row r="8" spans="1:22">
      <c r="A8" s="975"/>
      <c r="B8" s="972"/>
      <c r="C8" s="519" t="s">
        <v>642</v>
      </c>
      <c r="D8" s="226"/>
      <c r="E8" s="226"/>
      <c r="F8" s="969"/>
      <c r="G8"/>
      <c r="H8"/>
    </row>
    <row r="9" spans="1:22">
      <c r="A9" s="975"/>
      <c r="B9" s="972"/>
      <c r="C9" s="519" t="s">
        <v>643</v>
      </c>
      <c r="D9" s="226"/>
      <c r="E9" s="226"/>
      <c r="F9" s="969"/>
      <c r="G9"/>
      <c r="H9"/>
    </row>
    <row r="10" spans="1:22">
      <c r="A10" s="975"/>
      <c r="B10" s="972"/>
      <c r="C10" s="519" t="s">
        <v>644</v>
      </c>
      <c r="D10" s="227"/>
      <c r="E10" s="227"/>
      <c r="F10" s="969"/>
      <c r="G10"/>
      <c r="H10"/>
    </row>
    <row r="11" spans="1:22">
      <c r="A11" s="975"/>
      <c r="B11" s="972"/>
      <c r="C11" s="520" t="s">
        <v>645</v>
      </c>
      <c r="D11" s="226"/>
      <c r="E11" s="226"/>
      <c r="F11" s="969"/>
      <c r="G11"/>
      <c r="H11"/>
    </row>
    <row r="12" spans="1:22">
      <c r="A12" s="975"/>
      <c r="B12" s="972"/>
      <c r="C12" s="244" t="s">
        <v>646</v>
      </c>
      <c r="D12" s="229"/>
      <c r="E12" s="229"/>
      <c r="F12" s="969"/>
      <c r="G12"/>
      <c r="H12"/>
    </row>
    <row r="13" spans="1:22">
      <c r="A13" s="975"/>
      <c r="B13" s="972"/>
      <c r="C13" s="519" t="s">
        <v>647</v>
      </c>
      <c r="D13" s="230"/>
      <c r="E13" s="230"/>
      <c r="F13" s="969"/>
      <c r="G13"/>
      <c r="H13"/>
    </row>
    <row r="14" spans="1:22">
      <c r="A14" s="975"/>
      <c r="B14" s="972"/>
      <c r="C14" s="519" t="s">
        <v>648</v>
      </c>
      <c r="D14" s="227"/>
      <c r="E14" s="227"/>
      <c r="F14" s="969"/>
      <c r="G14"/>
      <c r="H14"/>
    </row>
    <row r="15" spans="1:22">
      <c r="A15" s="975"/>
      <c r="B15" s="972"/>
      <c r="C15" s="519" t="s">
        <v>649</v>
      </c>
      <c r="D15" s="227"/>
      <c r="E15" s="227"/>
      <c r="F15" s="969"/>
      <c r="G15"/>
      <c r="H15"/>
    </row>
    <row r="16" spans="1:22">
      <c r="A16" s="975"/>
      <c r="B16" s="972"/>
      <c r="C16" s="519" t="s">
        <v>650</v>
      </c>
      <c r="D16" s="459"/>
      <c r="E16" s="459"/>
      <c r="F16" s="969"/>
      <c r="G16"/>
      <c r="H16"/>
    </row>
    <row r="17" spans="1:22">
      <c r="A17" s="975"/>
      <c r="B17" s="973"/>
      <c r="C17" s="519" t="s">
        <v>651</v>
      </c>
      <c r="D17" s="226"/>
      <c r="E17" s="226"/>
      <c r="F17" s="970"/>
      <c r="G17"/>
      <c r="H17"/>
    </row>
    <row r="18" spans="1:22" ht="56">
      <c r="A18" s="480">
        <f>A4+1</f>
        <v>5303</v>
      </c>
      <c r="B18" s="479" t="s">
        <v>319</v>
      </c>
      <c r="C18" s="909" t="s">
        <v>689</v>
      </c>
      <c r="D18" s="910"/>
      <c r="E18" s="911"/>
      <c r="F18" s="703" t="s">
        <v>883</v>
      </c>
      <c r="G18"/>
      <c r="H18"/>
      <c r="U18" s="5"/>
      <c r="V18" s="5"/>
    </row>
    <row r="19" spans="1:22" ht="56">
      <c r="A19" s="448">
        <f>A18+1</f>
        <v>5304</v>
      </c>
      <c r="B19" s="479" t="s">
        <v>244</v>
      </c>
      <c r="C19" s="449" t="s">
        <v>690</v>
      </c>
      <c r="D19" s="450"/>
      <c r="E19" s="451"/>
      <c r="F19" s="499" t="s">
        <v>894</v>
      </c>
      <c r="G19"/>
      <c r="H19"/>
    </row>
    <row r="20" spans="1:22" ht="56" customHeight="1">
      <c r="A20" s="448">
        <f>A19+1</f>
        <v>5305</v>
      </c>
      <c r="B20" s="484" t="s">
        <v>320</v>
      </c>
      <c r="C20" s="965" t="s">
        <v>688</v>
      </c>
      <c r="D20" s="966"/>
      <c r="E20" s="967"/>
      <c r="F20" s="483"/>
      <c r="G20"/>
      <c r="H20"/>
    </row>
    <row r="21" spans="1:22" ht="84">
      <c r="A21" s="448">
        <f>A20+1</f>
        <v>5306</v>
      </c>
      <c r="B21" s="447" t="s">
        <v>245</v>
      </c>
      <c r="C21" s="449" t="s">
        <v>689</v>
      </c>
      <c r="D21" s="450"/>
      <c r="E21" s="451"/>
      <c r="F21" s="703" t="s">
        <v>884</v>
      </c>
      <c r="G21"/>
      <c r="H21"/>
    </row>
    <row r="22" spans="1:22" ht="85.5" customHeight="1">
      <c r="A22" s="448">
        <f>A21+1</f>
        <v>5307</v>
      </c>
      <c r="B22" s="484" t="s">
        <v>246</v>
      </c>
      <c r="C22" s="965" t="s">
        <v>691</v>
      </c>
      <c r="D22" s="966"/>
      <c r="E22" s="967"/>
      <c r="F22" s="735" t="s">
        <v>885</v>
      </c>
      <c r="G22"/>
      <c r="H22"/>
    </row>
  </sheetData>
  <customSheetViews>
    <customSheetView guid="{31A12346-0F01-1349-8588-78911923E3FD}" scale="116" showPageBreaks="1" fitToPage="1" printArea="1" showRuler="0" topLeftCell="A14">
      <selection activeCell="A2" sqref="A2"/>
      <pageSetup paperSize="9" scale="61" orientation="portrait"/>
      <headerFooter alignWithMargins="0"/>
    </customSheetView>
    <customSheetView guid="{A57FA7A2-D613-4CB4-A390-3CAB141D409F}" scale="85" showPageBreaks="1" fitToPage="1" printArea="1" view="pageBreakPreview" showRuler="0" topLeftCell="A10">
      <selection activeCell="B20" sqref="B20"/>
      <pageSetup paperSize="9" scale="73" orientation="landscape"/>
      <headerFooter alignWithMargins="0"/>
    </customSheetView>
    <customSheetView guid="{DAC6312B-2C52-4D86-9CC3-7542001FACCE}" scale="90" showPageBreaks="1" fitToPage="1" printArea="1" view="pageBreakPreview" showRuler="0" topLeftCell="C1">
      <selection activeCell="B4" sqref="B4:B17"/>
      <pageSetup paperSize="9" scale="65" orientation="portrait"/>
      <headerFooter alignWithMargins="0"/>
    </customSheetView>
    <customSheetView guid="{4678BB01-2F1C-6343-A784-E4537624D67F}" scale="116" showPageBreaks="1" fitToPage="1" printArea="1" showRuler="0">
      <selection activeCell="G2" sqref="G2:H2"/>
      <pageSetup paperSize="9" scale="61" orientation="portrait"/>
      <headerFooter alignWithMargins="0"/>
    </customSheetView>
    <customSheetView guid="{A5A9FABE-33F3-43F1-B87F-E93FEE868B35}" scale="116" showPageBreaks="1" fitToPage="1" printArea="1" view="pageBreakPreview" showRuler="0">
      <selection activeCell="A2" sqref="A2"/>
      <pageSetup paperSize="9" scale="64" orientation="portrait"/>
      <headerFooter alignWithMargins="0"/>
    </customSheetView>
  </customSheetViews>
  <mergeCells count="8">
    <mergeCell ref="C20:E20"/>
    <mergeCell ref="C22:E22"/>
    <mergeCell ref="A1:F1"/>
    <mergeCell ref="F4:F17"/>
    <mergeCell ref="B4:B17"/>
    <mergeCell ref="A4:A17"/>
    <mergeCell ref="C18:E18"/>
    <mergeCell ref="C3:E3"/>
  </mergeCells>
  <phoneticPr fontId="15" type="noConversion"/>
  <pageMargins left="0.7" right="0.7" top="0.75" bottom="0.75" header="0.3" footer="0.3"/>
  <pageSetup paperSize="9" scale="61" orientation="portrait"/>
  <headerFooter alignWithMargins="0"/>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enableFormatConditionsCalculation="0"/>
  <dimension ref="A1:FA89"/>
  <sheetViews>
    <sheetView showRuler="0" view="pageBreakPreview" topLeftCell="A85" zoomScaleNormal="150" zoomScaleSheetLayoutView="90" zoomScalePageLayoutView="150" workbookViewId="0">
      <selection activeCell="C81" sqref="C81"/>
    </sheetView>
  </sheetViews>
  <sheetFormatPr baseColWidth="10" defaultColWidth="11.5" defaultRowHeight="14" x14ac:dyDescent="0"/>
  <cols>
    <col min="1" max="1" width="9" style="254" customWidth="1"/>
    <col min="2" max="2" width="29.5" style="219" customWidth="1"/>
    <col min="3" max="3" width="45.33203125" style="259" customWidth="1"/>
    <col min="4" max="4" width="1.33203125" style="259" customWidth="1"/>
    <col min="5" max="5" width="29.83203125" style="265" customWidth="1"/>
    <col min="6" max="6" width="19.5" style="354" customWidth="1"/>
    <col min="7" max="7" width="20.1640625" style="353" bestFit="1" customWidth="1"/>
    <col min="8" max="16384" width="11.5" style="8"/>
  </cols>
  <sheetData>
    <row r="1" spans="1:157" s="9" customFormat="1" ht="15.75" customHeight="1">
      <c r="A1" s="978" t="s">
        <v>164</v>
      </c>
      <c r="B1" s="978"/>
      <c r="C1" s="978"/>
      <c r="D1" s="978"/>
      <c r="E1" s="978"/>
      <c r="F1"/>
      <c r="G1"/>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8"/>
      <c r="CB1" s="8"/>
      <c r="CC1" s="8"/>
      <c r="CD1" s="8"/>
      <c r="CE1" s="8"/>
      <c r="CF1" s="8"/>
      <c r="CG1" s="8"/>
      <c r="CH1" s="8"/>
      <c r="CI1" s="8"/>
      <c r="CJ1" s="8"/>
      <c r="CK1" s="8"/>
      <c r="CL1" s="8"/>
      <c r="CM1" s="8"/>
      <c r="CN1" s="8"/>
      <c r="CO1" s="8"/>
      <c r="CP1" s="8"/>
      <c r="CQ1" s="8"/>
      <c r="CR1" s="8"/>
      <c r="CS1" s="8"/>
      <c r="CT1" s="8"/>
      <c r="CU1" s="8"/>
      <c r="CV1" s="8"/>
      <c r="CW1" s="8"/>
      <c r="CX1" s="8"/>
      <c r="CY1" s="8"/>
      <c r="CZ1" s="8"/>
      <c r="DA1" s="8"/>
      <c r="DB1" s="8"/>
      <c r="DC1" s="8"/>
      <c r="DD1" s="8"/>
      <c r="DE1" s="8"/>
      <c r="DF1" s="8"/>
      <c r="DG1" s="8"/>
      <c r="DH1" s="8"/>
      <c r="DI1" s="8"/>
      <c r="DJ1" s="8"/>
      <c r="DK1" s="8"/>
      <c r="DL1" s="8"/>
      <c r="DM1" s="8"/>
      <c r="DN1" s="8"/>
      <c r="DO1" s="8"/>
      <c r="DP1" s="8"/>
      <c r="DQ1" s="8"/>
      <c r="DR1" s="8"/>
      <c r="DS1" s="8"/>
      <c r="DT1" s="8"/>
      <c r="DU1" s="8"/>
      <c r="DV1" s="8"/>
      <c r="DW1" s="8"/>
      <c r="DX1" s="8"/>
      <c r="DY1" s="8"/>
      <c r="DZ1" s="8"/>
      <c r="EA1" s="8"/>
      <c r="EB1" s="8"/>
      <c r="EC1" s="8"/>
      <c r="ED1" s="8"/>
      <c r="EE1" s="8"/>
      <c r="EF1" s="8"/>
      <c r="EG1" s="8"/>
      <c r="EH1" s="8"/>
      <c r="EI1" s="8"/>
      <c r="EJ1" s="8"/>
      <c r="EK1" s="8"/>
      <c r="EL1" s="8"/>
      <c r="EM1" s="8"/>
      <c r="EN1" s="8"/>
      <c r="EO1" s="8"/>
      <c r="EP1" s="8"/>
      <c r="EQ1" s="8"/>
      <c r="ER1" s="8"/>
      <c r="ES1" s="8"/>
      <c r="ET1" s="8"/>
      <c r="EU1" s="8"/>
      <c r="EV1" s="8"/>
      <c r="EW1" s="8"/>
      <c r="EX1" s="8"/>
      <c r="EY1" s="8"/>
      <c r="EZ1" s="8"/>
      <c r="FA1" s="8"/>
    </row>
    <row r="2" spans="1:157" ht="14" customHeight="1">
      <c r="A2" s="978" t="s">
        <v>165</v>
      </c>
      <c r="B2" s="978"/>
      <c r="C2" s="978"/>
      <c r="D2" s="978"/>
      <c r="E2" s="978"/>
      <c r="F2"/>
      <c r="G2"/>
      <c r="H2" s="9"/>
      <c r="I2" s="9"/>
      <c r="J2" s="9"/>
      <c r="K2" s="9"/>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c r="AZ2" s="9"/>
      <c r="BA2" s="9"/>
      <c r="BB2" s="9"/>
      <c r="BC2" s="9"/>
      <c r="BD2" s="9"/>
      <c r="BE2" s="9"/>
      <c r="BF2" s="9"/>
      <c r="BG2" s="9"/>
      <c r="BH2" s="9"/>
      <c r="BI2" s="9"/>
      <c r="BJ2" s="9"/>
      <c r="BK2" s="9"/>
      <c r="BL2" s="9"/>
      <c r="BM2" s="9"/>
      <c r="BN2" s="9"/>
      <c r="BO2" s="9"/>
      <c r="BP2" s="9"/>
      <c r="BQ2" s="9"/>
      <c r="BR2" s="9"/>
      <c r="BS2" s="9"/>
      <c r="BT2" s="9"/>
      <c r="BU2" s="9"/>
      <c r="BV2" s="9"/>
      <c r="BW2" s="9"/>
      <c r="BX2" s="9"/>
      <c r="BY2" s="9"/>
      <c r="BZ2" s="9"/>
      <c r="CA2" s="9"/>
      <c r="CB2" s="9"/>
      <c r="CC2" s="9"/>
      <c r="CD2" s="9"/>
      <c r="CE2" s="9"/>
      <c r="CF2" s="9"/>
      <c r="CG2" s="9"/>
      <c r="CH2" s="9"/>
      <c r="CI2" s="9"/>
      <c r="CJ2" s="9"/>
      <c r="CK2" s="9"/>
      <c r="CL2" s="9"/>
      <c r="CM2" s="9"/>
      <c r="CN2" s="9"/>
      <c r="CO2" s="9"/>
      <c r="CP2" s="9"/>
      <c r="CQ2" s="9"/>
      <c r="CR2" s="9"/>
      <c r="CS2" s="9"/>
      <c r="CT2" s="9"/>
      <c r="CU2" s="9"/>
      <c r="CV2" s="9"/>
      <c r="CW2" s="9"/>
      <c r="CX2" s="9"/>
      <c r="CY2" s="9"/>
      <c r="CZ2" s="9"/>
      <c r="DA2" s="9"/>
      <c r="DB2" s="9"/>
      <c r="DC2" s="9"/>
      <c r="DD2" s="9"/>
      <c r="DE2" s="9"/>
      <c r="DF2" s="9"/>
      <c r="DG2" s="9"/>
      <c r="DH2" s="9"/>
      <c r="DI2" s="9"/>
      <c r="DJ2" s="9"/>
      <c r="DK2" s="9"/>
      <c r="DL2" s="9"/>
      <c r="DM2" s="9"/>
      <c r="DN2" s="9"/>
      <c r="DO2" s="9"/>
      <c r="DP2" s="9"/>
      <c r="DQ2" s="9"/>
      <c r="DR2" s="9"/>
      <c r="DS2" s="9"/>
      <c r="DT2" s="9"/>
      <c r="DU2" s="9"/>
      <c r="DV2" s="9"/>
      <c r="DW2" s="9"/>
      <c r="DX2" s="9"/>
      <c r="DY2" s="9"/>
      <c r="DZ2" s="9"/>
      <c r="EA2" s="9"/>
      <c r="EB2" s="9"/>
      <c r="EC2" s="9"/>
      <c r="ED2" s="9"/>
      <c r="EE2" s="9"/>
      <c r="EF2" s="9"/>
      <c r="EG2" s="9"/>
      <c r="EH2" s="9"/>
      <c r="EI2" s="9"/>
      <c r="EJ2" s="9"/>
      <c r="EK2" s="9"/>
      <c r="EL2" s="9"/>
      <c r="EM2" s="9"/>
      <c r="EN2" s="9"/>
      <c r="EO2" s="9"/>
      <c r="EP2" s="9"/>
      <c r="EQ2" s="9"/>
      <c r="ER2" s="9"/>
      <c r="ES2" s="9"/>
      <c r="ET2" s="9"/>
      <c r="EU2" s="9"/>
      <c r="EV2" s="9"/>
      <c r="EW2" s="9"/>
      <c r="EX2" s="9"/>
      <c r="EY2" s="9"/>
      <c r="EZ2" s="9"/>
      <c r="FA2" s="9"/>
    </row>
    <row r="3" spans="1:157">
      <c r="A3" s="979" t="str">
        <f>CONCATENATE("Apply to all individuals ages 6+ based on Q206 who worked during the past three months, i.e. yes in any of Q",'5.1 Employment'!A5," Q",'5.1 Employment'!A6," Q",'5.1 Employment'!A7," Q",'5.3 Employment'!A3," Q",'5.3 Employment'!A4,")")</f>
        <v>Apply to all individuals ages 6+ based on Q206 who worked during the past three months, i.e. yes in any of Q5101 Q5102 Q5103 Q5301 Q5302)</v>
      </c>
      <c r="B3" s="979"/>
      <c r="C3" s="979"/>
      <c r="D3" s="979"/>
      <c r="E3" s="979"/>
      <c r="F3"/>
      <c r="G3"/>
    </row>
    <row r="4" spans="1:157" s="23" customFormat="1">
      <c r="A4" s="199" t="s">
        <v>195</v>
      </c>
      <c r="B4" s="138" t="s">
        <v>196</v>
      </c>
      <c r="C4" s="255" t="s">
        <v>210</v>
      </c>
      <c r="D4" s="255"/>
      <c r="E4" s="350" t="s">
        <v>299</v>
      </c>
      <c r="F4"/>
      <c r="G4"/>
    </row>
    <row r="5" spans="1:157" ht="70" customHeight="1">
      <c r="A5" s="327">
        <v>6101</v>
      </c>
      <c r="B5" s="328" t="s">
        <v>924</v>
      </c>
      <c r="C5" s="249" t="s">
        <v>426</v>
      </c>
      <c r="D5" s="249"/>
      <c r="E5" s="351" t="str">
        <f>CONCATENATE("If 2 or 98 --&gt; Q",A7)</f>
        <v>If 2 or 98 --&gt; Q6103</v>
      </c>
      <c r="F5"/>
      <c r="G5"/>
    </row>
    <row r="6" spans="1:157" ht="41.25" customHeight="1">
      <c r="A6" s="235">
        <f t="shared" ref="A6:A19" si="0">A5+1</f>
        <v>6102</v>
      </c>
      <c r="B6" s="328" t="s">
        <v>405</v>
      </c>
      <c r="C6" s="257" t="s">
        <v>247</v>
      </c>
      <c r="D6" s="706"/>
      <c r="E6" s="351" t="s">
        <v>250</v>
      </c>
      <c r="F6"/>
      <c r="G6"/>
    </row>
    <row r="7" spans="1:157" ht="66" customHeight="1">
      <c r="A7" s="474">
        <f t="shared" si="0"/>
        <v>6103</v>
      </c>
      <c r="B7" s="328" t="s">
        <v>67</v>
      </c>
      <c r="C7" s="260" t="s">
        <v>925</v>
      </c>
      <c r="D7" s="707"/>
      <c r="E7" s="351" t="s">
        <v>927</v>
      </c>
      <c r="F7"/>
      <c r="G7"/>
    </row>
    <row r="8" spans="1:157" ht="28">
      <c r="A8" s="474">
        <f t="shared" si="0"/>
        <v>6104</v>
      </c>
      <c r="B8" s="328" t="s">
        <v>106</v>
      </c>
      <c r="C8" s="260" t="s">
        <v>926</v>
      </c>
      <c r="D8" s="707"/>
      <c r="E8" s="351" t="str">
        <f>CONCATENATE("text box
Skip pattern: If age&lt;15--&gt;Q",A11)</f>
        <v>text box
Skip pattern: If age&lt;15--&gt;Q6107</v>
      </c>
      <c r="F8"/>
      <c r="G8"/>
    </row>
    <row r="9" spans="1:157" ht="70">
      <c r="A9" s="474">
        <f t="shared" si="0"/>
        <v>6105</v>
      </c>
      <c r="B9" s="341" t="s">
        <v>159</v>
      </c>
      <c r="C9" s="249" t="s">
        <v>426</v>
      </c>
      <c r="D9" s="249"/>
      <c r="E9" s="351" t="str">
        <f>CONCATENATE("If 2 or 98--&gt; Q",A11)</f>
        <v>If 2 or 98--&gt; Q6107</v>
      </c>
      <c r="F9" s="700"/>
    </row>
    <row r="10" spans="1:157" ht="50.25" customHeight="1">
      <c r="A10" s="474">
        <f t="shared" si="0"/>
        <v>6106</v>
      </c>
      <c r="B10" s="428" t="s">
        <v>101</v>
      </c>
      <c r="C10" s="418" t="s">
        <v>693</v>
      </c>
      <c r="D10" s="708"/>
      <c r="E10" s="488" t="s">
        <v>541</v>
      </c>
      <c r="F10" s="700"/>
    </row>
    <row r="11" spans="1:157" ht="51" customHeight="1">
      <c r="A11" s="474">
        <f t="shared" si="0"/>
        <v>6107</v>
      </c>
      <c r="B11" s="341" t="s">
        <v>1080</v>
      </c>
      <c r="C11" s="249" t="s">
        <v>426</v>
      </c>
      <c r="D11" s="709"/>
      <c r="E11" s="352" t="str">
        <f>CONCATENATE("If 2 or 98  --&gt; Q",A15)</f>
        <v>If 2 or 98  --&gt; Q6111</v>
      </c>
      <c r="F11"/>
    </row>
    <row r="12" spans="1:157" ht="140">
      <c r="A12" s="474">
        <f t="shared" si="0"/>
        <v>6108</v>
      </c>
      <c r="B12" s="491" t="s">
        <v>429</v>
      </c>
      <c r="C12" s="258" t="s">
        <v>694</v>
      </c>
      <c r="D12" s="710"/>
      <c r="E12" s="488" t="s">
        <v>251</v>
      </c>
      <c r="F12"/>
    </row>
    <row r="13" spans="1:157" ht="70">
      <c r="A13" s="474">
        <f>A12+1</f>
        <v>6109</v>
      </c>
      <c r="B13" s="689" t="s">
        <v>868</v>
      </c>
      <c r="C13" s="249" t="s">
        <v>426</v>
      </c>
      <c r="D13" s="709"/>
      <c r="E13" s="688" t="str">
        <f>CONCATENATE("If 2 or 98 --&gt; Q",A15)</f>
        <v>If 2 or 98 --&gt; Q6111</v>
      </c>
      <c r="F13"/>
    </row>
    <row r="14" spans="1:157" ht="69" customHeight="1">
      <c r="A14" s="474">
        <f>A13+1</f>
        <v>6110</v>
      </c>
      <c r="B14" s="491" t="s">
        <v>869</v>
      </c>
      <c r="C14" s="258" t="s">
        <v>1095</v>
      </c>
      <c r="D14" s="710"/>
      <c r="E14" s="488"/>
      <c r="F14"/>
    </row>
    <row r="15" spans="1:157" ht="47" customHeight="1">
      <c r="A15" s="474">
        <f t="shared" si="0"/>
        <v>6111</v>
      </c>
      <c r="B15" s="345" t="s">
        <v>158</v>
      </c>
      <c r="C15" s="249" t="s">
        <v>1019</v>
      </c>
      <c r="D15" s="709"/>
      <c r="E15" s="352" t="str">
        <f>CONCATENATE("If 2 or 98-&gt; Q",A19)</f>
        <v>If 2 or 98-&gt; Q6115</v>
      </c>
      <c r="F15"/>
    </row>
    <row r="16" spans="1:157" ht="154" customHeight="1">
      <c r="A16" s="474">
        <f t="shared" si="0"/>
        <v>6112</v>
      </c>
      <c r="B16" s="491" t="s">
        <v>15</v>
      </c>
      <c r="C16" s="521" t="s">
        <v>695</v>
      </c>
      <c r="D16" s="521"/>
      <c r="E16" s="488" t="s">
        <v>251</v>
      </c>
      <c r="F16"/>
    </row>
    <row r="17" spans="1:6" ht="71" customHeight="1">
      <c r="A17" s="474">
        <f t="shared" si="0"/>
        <v>6113</v>
      </c>
      <c r="B17" s="491" t="s">
        <v>107</v>
      </c>
      <c r="C17" s="258" t="s">
        <v>696</v>
      </c>
      <c r="D17" s="710"/>
      <c r="E17" s="488" t="s">
        <v>542</v>
      </c>
      <c r="F17"/>
    </row>
    <row r="18" spans="1:6" ht="112">
      <c r="A18" s="474">
        <f t="shared" si="0"/>
        <v>6114</v>
      </c>
      <c r="B18" s="467" t="s">
        <v>65</v>
      </c>
      <c r="C18" s="258" t="s">
        <v>697</v>
      </c>
      <c r="D18" s="710"/>
      <c r="E18" s="488" t="s">
        <v>251</v>
      </c>
      <c r="F18"/>
    </row>
    <row r="19" spans="1:6" ht="112">
      <c r="A19" s="474">
        <f t="shared" si="0"/>
        <v>6115</v>
      </c>
      <c r="B19" s="467" t="s">
        <v>92</v>
      </c>
      <c r="C19" s="258" t="s">
        <v>698</v>
      </c>
      <c r="D19" s="710"/>
      <c r="E19" s="488"/>
      <c r="F19"/>
    </row>
    <row r="20" spans="1:6" ht="51" customHeight="1">
      <c r="A20" s="988">
        <f>A19+1</f>
        <v>6116</v>
      </c>
      <c r="B20" s="985" t="s">
        <v>252</v>
      </c>
      <c r="C20" s="258" t="s">
        <v>874</v>
      </c>
      <c r="D20" s="711"/>
      <c r="E20" s="991"/>
      <c r="F20"/>
    </row>
    <row r="21" spans="1:6" ht="15" customHeight="1">
      <c r="A21" s="989"/>
      <c r="B21" s="986"/>
      <c r="C21" s="256" t="s">
        <v>4</v>
      </c>
      <c r="D21" s="712"/>
      <c r="E21" s="992"/>
      <c r="F21"/>
    </row>
    <row r="22" spans="1:6">
      <c r="A22" s="989"/>
      <c r="B22" s="986"/>
      <c r="C22" s="257" t="s">
        <v>5</v>
      </c>
      <c r="D22" s="713"/>
      <c r="E22" s="992"/>
      <c r="F22"/>
    </row>
    <row r="23" spans="1:6">
      <c r="A23" s="989"/>
      <c r="B23" s="986"/>
      <c r="C23" s="257" t="s">
        <v>6</v>
      </c>
      <c r="D23" s="713"/>
      <c r="E23" s="992"/>
      <c r="F23"/>
    </row>
    <row r="24" spans="1:6">
      <c r="A24" s="990"/>
      <c r="B24" s="987"/>
      <c r="C24" s="257" t="s">
        <v>7</v>
      </c>
      <c r="D24" s="714"/>
      <c r="E24" s="993"/>
      <c r="F24"/>
    </row>
    <row r="25" spans="1:6" ht="56">
      <c r="A25" s="474">
        <f>A20+1</f>
        <v>6117</v>
      </c>
      <c r="B25" s="490" t="s">
        <v>93</v>
      </c>
      <c r="C25" s="260" t="s">
        <v>699</v>
      </c>
      <c r="D25" s="715"/>
      <c r="E25" s="488"/>
      <c r="F25"/>
    </row>
    <row r="26" spans="1:6" ht="50" customHeight="1">
      <c r="A26" s="474">
        <f t="shared" ref="A26:A32" si="1">A25+1</f>
        <v>6118</v>
      </c>
      <c r="B26" s="428" t="s">
        <v>321</v>
      </c>
      <c r="C26" s="258" t="s">
        <v>797</v>
      </c>
      <c r="D26" s="716"/>
      <c r="E26" s="493" t="str">
        <f>CONCATENATE("If 2 --&gt; Q",A28)</f>
        <v>If 2 --&gt; Q6120</v>
      </c>
      <c r="F26"/>
    </row>
    <row r="27" spans="1:6" ht="28">
      <c r="A27" s="474">
        <f t="shared" si="1"/>
        <v>6119</v>
      </c>
      <c r="B27" s="492" t="s">
        <v>430</v>
      </c>
      <c r="C27" s="522" t="s">
        <v>700</v>
      </c>
      <c r="D27" s="717"/>
      <c r="E27" s="493" t="str">
        <f>CONCATENATE("After answering --&gt; Q",A29)</f>
        <v>After answering --&gt; Q6121</v>
      </c>
      <c r="F27"/>
    </row>
    <row r="28" spans="1:6" ht="28">
      <c r="A28" s="470">
        <f t="shared" si="1"/>
        <v>6120</v>
      </c>
      <c r="B28" s="494" t="s">
        <v>431</v>
      </c>
      <c r="C28" s="419" t="s">
        <v>701</v>
      </c>
      <c r="D28" s="718"/>
      <c r="E28" s="496" t="str">
        <f>CONCATENATE("After answering, --&gt; Q",A32)</f>
        <v>After answering, --&gt; Q6124</v>
      </c>
      <c r="F28"/>
    </row>
    <row r="29" spans="1:6" ht="48" customHeight="1">
      <c r="A29" s="470">
        <f t="shared" si="1"/>
        <v>6121</v>
      </c>
      <c r="B29" s="428" t="s">
        <v>160</v>
      </c>
      <c r="C29" s="427" t="s">
        <v>702</v>
      </c>
      <c r="D29" s="719"/>
      <c r="E29" s="488" t="s">
        <v>543</v>
      </c>
      <c r="F29"/>
    </row>
    <row r="30" spans="1:6" ht="62.25" customHeight="1">
      <c r="A30" s="470">
        <f t="shared" si="1"/>
        <v>6122</v>
      </c>
      <c r="B30" s="328" t="s">
        <v>406</v>
      </c>
      <c r="C30" s="325" t="s">
        <v>544</v>
      </c>
      <c r="D30" s="321"/>
      <c r="E30" s="351" t="s">
        <v>543</v>
      </c>
      <c r="F30"/>
    </row>
    <row r="31" spans="1:6" ht="45" customHeight="1">
      <c r="A31" s="470">
        <f t="shared" si="1"/>
        <v>6123</v>
      </c>
      <c r="B31" s="328" t="s">
        <v>461</v>
      </c>
      <c r="C31" s="325" t="s">
        <v>545</v>
      </c>
      <c r="D31" s="321"/>
      <c r="E31" s="351" t="str">
        <f>CONCATENATE("After answering --&gt; Q",A36)</f>
        <v>After answering --&gt; Q6125</v>
      </c>
      <c r="F31"/>
    </row>
    <row r="32" spans="1:6" ht="56" customHeight="1">
      <c r="A32" s="988">
        <f t="shared" si="1"/>
        <v>6124</v>
      </c>
      <c r="B32" s="342" t="s">
        <v>546</v>
      </c>
      <c r="C32" s="250"/>
      <c r="D32" s="720"/>
      <c r="E32" s="351"/>
      <c r="F32"/>
    </row>
    <row r="33" spans="1:7">
      <c r="A33" s="989"/>
      <c r="B33" s="145" t="s">
        <v>161</v>
      </c>
      <c r="C33" s="172" t="s">
        <v>432</v>
      </c>
      <c r="D33" s="719"/>
      <c r="E33" s="980" t="s">
        <v>322</v>
      </c>
      <c r="F33"/>
    </row>
    <row r="34" spans="1:7">
      <c r="A34" s="989"/>
      <c r="B34" s="145" t="s">
        <v>85</v>
      </c>
      <c r="C34" s="325" t="s">
        <v>432</v>
      </c>
      <c r="D34" s="721"/>
      <c r="E34" s="981"/>
      <c r="F34"/>
    </row>
    <row r="35" spans="1:7">
      <c r="A35" s="990"/>
      <c r="B35" s="145" t="s">
        <v>86</v>
      </c>
      <c r="C35" s="325" t="s">
        <v>432</v>
      </c>
      <c r="D35" s="722"/>
      <c r="E35" s="982"/>
      <c r="F35"/>
    </row>
    <row r="36" spans="1:7" ht="52" customHeight="1">
      <c r="A36" s="327">
        <f>A32+1</f>
        <v>6125</v>
      </c>
      <c r="B36" s="345" t="s">
        <v>62</v>
      </c>
      <c r="C36" s="249" t="s">
        <v>692</v>
      </c>
      <c r="D36" s="709"/>
      <c r="E36" s="352"/>
      <c r="F36"/>
    </row>
    <row r="37" spans="1:7" ht="60" customHeight="1">
      <c r="A37" s="497">
        <f t="shared" ref="A37:A56" si="2">A36+1</f>
        <v>6126</v>
      </c>
      <c r="B37" s="467" t="s">
        <v>35</v>
      </c>
      <c r="C37" s="258" t="s">
        <v>703</v>
      </c>
      <c r="D37" s="710"/>
      <c r="E37" s="488" t="str">
        <f>CONCATENATE("If 2 or 98 --&gt; Q",A39)</f>
        <v>If 2 or 98 --&gt; Q6128</v>
      </c>
      <c r="F37"/>
    </row>
    <row r="38" spans="1:7" ht="85" customHeight="1">
      <c r="A38" s="497">
        <f t="shared" si="2"/>
        <v>6127</v>
      </c>
      <c r="B38" s="491" t="s">
        <v>108</v>
      </c>
      <c r="C38" s="258" t="s">
        <v>704</v>
      </c>
      <c r="D38" s="710"/>
      <c r="E38" s="488"/>
      <c r="F38"/>
    </row>
    <row r="39" spans="1:7" ht="50" customHeight="1">
      <c r="A39" s="497">
        <f t="shared" si="2"/>
        <v>6128</v>
      </c>
      <c r="B39" s="490" t="s">
        <v>68</v>
      </c>
      <c r="C39" s="258" t="s">
        <v>703</v>
      </c>
      <c r="D39" s="710"/>
      <c r="E39" s="488" t="str">
        <f>CONCATENATE("If 2 or 98 --&gt; Q",A41)</f>
        <v>If 2 or 98 --&gt; Q6130</v>
      </c>
      <c r="F39"/>
    </row>
    <row r="40" spans="1:7" ht="102" customHeight="1">
      <c r="A40" s="497">
        <f t="shared" si="2"/>
        <v>6129</v>
      </c>
      <c r="B40" s="490" t="s">
        <v>36</v>
      </c>
      <c r="C40" s="258" t="s">
        <v>704</v>
      </c>
      <c r="D40" s="710"/>
      <c r="E40" s="488"/>
      <c r="F40"/>
    </row>
    <row r="41" spans="1:7" ht="112">
      <c r="A41" s="497">
        <f t="shared" si="2"/>
        <v>6130</v>
      </c>
      <c r="B41" s="490" t="s">
        <v>37</v>
      </c>
      <c r="C41" s="258" t="s">
        <v>1020</v>
      </c>
      <c r="D41" s="710"/>
      <c r="E41" s="488"/>
      <c r="F41"/>
    </row>
    <row r="42" spans="1:7" ht="88" customHeight="1">
      <c r="A42" s="497">
        <f t="shared" si="2"/>
        <v>6131</v>
      </c>
      <c r="B42" s="490" t="s">
        <v>82</v>
      </c>
      <c r="C42" s="258" t="s">
        <v>706</v>
      </c>
      <c r="D42" s="710"/>
      <c r="E42" s="488" t="str">
        <f>CONCATENATE("If age&lt;15 ---&gt;Q",A48)</f>
        <v>If age&lt;15 ---&gt;Q6137</v>
      </c>
      <c r="F42"/>
      <c r="G42"/>
    </row>
    <row r="43" spans="1:7" ht="54" customHeight="1">
      <c r="A43" s="497">
        <f t="shared" si="2"/>
        <v>6132</v>
      </c>
      <c r="B43" s="358" t="s">
        <v>94</v>
      </c>
      <c r="C43" s="249" t="s">
        <v>426</v>
      </c>
      <c r="D43" s="709"/>
      <c r="E43" s="352" t="str">
        <f>CONCATENATE("If 2 --&gt; Q",A46)</f>
        <v>If 2 --&gt; Q6135</v>
      </c>
      <c r="F43" s="699"/>
    </row>
    <row r="44" spans="1:7" ht="64" customHeight="1">
      <c r="A44" s="497">
        <f t="shared" si="2"/>
        <v>6133</v>
      </c>
      <c r="B44" s="358" t="s">
        <v>109</v>
      </c>
      <c r="C44" s="249" t="s">
        <v>426</v>
      </c>
      <c r="D44" s="709"/>
      <c r="E44" s="352" t="str">
        <f>CONCATENATE("If 1 or 98 --&gt; Q", A48)</f>
        <v>If 1 or 98 --&gt; Q6137</v>
      </c>
      <c r="F44" s="699"/>
    </row>
    <row r="45" spans="1:7" ht="57" customHeight="1">
      <c r="A45" s="497">
        <f t="shared" si="2"/>
        <v>6134</v>
      </c>
      <c r="B45" s="490" t="s">
        <v>110</v>
      </c>
      <c r="C45" s="258" t="s">
        <v>707</v>
      </c>
      <c r="D45" s="710"/>
      <c r="E45" s="488" t="str">
        <f>CONCATENATE("Textbox accepting numbers - max 3-digits
After answering --&gt; Q",A48)</f>
        <v>Textbox accepting numbers - max 3-digits
After answering --&gt; Q6137</v>
      </c>
      <c r="F45" s="699"/>
    </row>
    <row r="46" spans="1:7" ht="68" customHeight="1">
      <c r="A46" s="497">
        <f t="shared" si="2"/>
        <v>6135</v>
      </c>
      <c r="B46" s="358" t="s">
        <v>38</v>
      </c>
      <c r="C46" s="249" t="s">
        <v>426</v>
      </c>
      <c r="D46" s="709"/>
      <c r="E46" s="352"/>
      <c r="F46" s="699"/>
    </row>
    <row r="47" spans="1:7" ht="42">
      <c r="A47" s="497">
        <f t="shared" si="2"/>
        <v>6136</v>
      </c>
      <c r="B47" s="498" t="s">
        <v>111</v>
      </c>
      <c r="C47" s="258" t="s">
        <v>708</v>
      </c>
      <c r="D47" s="710"/>
      <c r="E47" s="488"/>
      <c r="F47" s="699"/>
      <c r="G47" s="50"/>
    </row>
    <row r="48" spans="1:7" ht="97" customHeight="1">
      <c r="A48" s="497">
        <f t="shared" si="2"/>
        <v>6137</v>
      </c>
      <c r="B48" s="467" t="s">
        <v>112</v>
      </c>
      <c r="C48" s="258" t="s">
        <v>709</v>
      </c>
      <c r="D48" s="710"/>
      <c r="E48" s="488" t="str">
        <f>CONCATENATE("If 2-5, --&gt; Q",A77)</f>
        <v>If 2-5, --&gt; Q6164</v>
      </c>
      <c r="F48"/>
    </row>
    <row r="49" spans="1:7" ht="210">
      <c r="A49" s="497">
        <f t="shared" si="2"/>
        <v>6138</v>
      </c>
      <c r="B49" s="489" t="s">
        <v>16</v>
      </c>
      <c r="C49" s="723" t="s">
        <v>981</v>
      </c>
      <c r="E49" s="488" t="s">
        <v>251</v>
      </c>
      <c r="F49"/>
    </row>
    <row r="50" spans="1:7" ht="117" customHeight="1">
      <c r="A50" s="497">
        <f t="shared" si="2"/>
        <v>6139</v>
      </c>
      <c r="B50" s="489" t="s">
        <v>95</v>
      </c>
      <c r="C50" s="261" t="s">
        <v>928</v>
      </c>
      <c r="D50" s="723"/>
      <c r="E50" s="488" t="s">
        <v>251</v>
      </c>
      <c r="F50"/>
    </row>
    <row r="51" spans="1:7" ht="128" customHeight="1">
      <c r="A51" s="497">
        <f t="shared" si="2"/>
        <v>6140</v>
      </c>
      <c r="B51" s="489" t="s">
        <v>39</v>
      </c>
      <c r="C51" s="261" t="s">
        <v>711</v>
      </c>
      <c r="D51" s="723"/>
      <c r="E51" s="488" t="str">
        <f>CONCATENATE("If 1,2,3,6, or 97,--&gt; Q",A56, "; if 97, provide textbox, if age&lt;15--&gt;Q",A77)</f>
        <v>If 1,2,3,6, or 97,--&gt; Q6145; if 97, provide textbox, if age&lt;15--&gt;Q6164</v>
      </c>
      <c r="F51"/>
      <c r="G51"/>
    </row>
    <row r="52" spans="1:7" ht="98">
      <c r="A52" s="536">
        <f t="shared" si="2"/>
        <v>6141</v>
      </c>
      <c r="B52" s="526" t="s">
        <v>40</v>
      </c>
      <c r="C52" s="261" t="s">
        <v>929</v>
      </c>
      <c r="D52" s="723"/>
      <c r="E52" s="528" t="str">
        <f>CONCATENATE("If 2-5, 97 or 98, --&gt; Q",A56)</f>
        <v>If 2-5, 97 or 98, --&gt; Q6145</v>
      </c>
    </row>
    <row r="53" spans="1:7" ht="50" customHeight="1">
      <c r="A53" s="536">
        <f t="shared" si="2"/>
        <v>6142</v>
      </c>
      <c r="B53" s="526" t="s">
        <v>69</v>
      </c>
      <c r="C53" s="261" t="s">
        <v>712</v>
      </c>
      <c r="D53" s="263"/>
      <c r="E53" s="531"/>
    </row>
    <row r="54" spans="1:7" ht="42">
      <c r="A54" s="536">
        <f t="shared" si="2"/>
        <v>6143</v>
      </c>
      <c r="B54" s="526" t="s">
        <v>41</v>
      </c>
      <c r="C54" s="261" t="s">
        <v>712</v>
      </c>
      <c r="D54" s="263"/>
      <c r="E54" s="531"/>
    </row>
    <row r="55" spans="1:7" ht="42">
      <c r="A55" s="536">
        <f t="shared" si="2"/>
        <v>6144</v>
      </c>
      <c r="B55" s="526" t="s">
        <v>42</v>
      </c>
      <c r="C55" s="261" t="s">
        <v>712</v>
      </c>
      <c r="D55" s="263"/>
      <c r="E55" s="531"/>
    </row>
    <row r="56" spans="1:7" ht="42">
      <c r="A56" s="536">
        <f t="shared" si="2"/>
        <v>6145</v>
      </c>
      <c r="B56" s="526" t="s">
        <v>70</v>
      </c>
      <c r="C56" s="261" t="s">
        <v>1021</v>
      </c>
      <c r="D56" s="723"/>
      <c r="E56" s="528" t="str">
        <f>CONCATENATE("If 2or 98--&gt;  Q",A65)</f>
        <v>If 2or 98--&gt;  Q6152</v>
      </c>
    </row>
    <row r="57" spans="1:7" ht="42">
      <c r="A57" s="534">
        <f t="shared" ref="A57:A62" si="3">A56+1</f>
        <v>6146</v>
      </c>
      <c r="B57" s="533" t="s">
        <v>113</v>
      </c>
      <c r="C57" s="261" t="s">
        <v>713</v>
      </c>
      <c r="D57" s="263"/>
      <c r="E57" s="531" t="str">
        <f>CONCATENATE("If 1 --&gt;  Q",A61)</f>
        <v>If 1 --&gt;  Q6150</v>
      </c>
    </row>
    <row r="58" spans="1:7" ht="112">
      <c r="A58" s="534">
        <f t="shared" si="3"/>
        <v>6147</v>
      </c>
      <c r="B58" s="532" t="s">
        <v>43</v>
      </c>
      <c r="C58" s="261" t="s">
        <v>714</v>
      </c>
      <c r="D58" s="723"/>
      <c r="E58" s="528" t="s">
        <v>251</v>
      </c>
    </row>
    <row r="59" spans="1:7" ht="42">
      <c r="A59" s="534">
        <f t="shared" si="3"/>
        <v>6148</v>
      </c>
      <c r="B59" s="526" t="s">
        <v>114</v>
      </c>
      <c r="C59" s="261" t="s">
        <v>712</v>
      </c>
      <c r="D59" s="723"/>
      <c r="E59" s="528" t="str">
        <f>CONCATENATE("If 2 or 98 --&gt; Q",A61)</f>
        <v>If 2 or 98 --&gt; Q6150</v>
      </c>
    </row>
    <row r="60" spans="1:7" ht="56">
      <c r="A60" s="534">
        <f t="shared" si="3"/>
        <v>6149</v>
      </c>
      <c r="B60" s="262" t="s">
        <v>17</v>
      </c>
      <c r="C60" s="419" t="s">
        <v>576</v>
      </c>
      <c r="D60" s="724"/>
      <c r="E60" s="351" t="s">
        <v>253</v>
      </c>
    </row>
    <row r="61" spans="1:7" ht="42">
      <c r="A61" s="534">
        <f t="shared" si="3"/>
        <v>6150</v>
      </c>
      <c r="B61" s="526" t="s">
        <v>254</v>
      </c>
      <c r="C61" s="261" t="s">
        <v>715</v>
      </c>
      <c r="D61" s="723"/>
      <c r="E61" s="528" t="str">
        <f>CONCATENATE("If 1 --&gt; Q",A67)</f>
        <v>If 1 --&gt; Q6154</v>
      </c>
    </row>
    <row r="62" spans="1:7">
      <c r="A62" s="977">
        <f t="shared" si="3"/>
        <v>6151</v>
      </c>
      <c r="B62" s="976" t="s">
        <v>115</v>
      </c>
      <c r="C62" s="259" t="s">
        <v>547</v>
      </c>
      <c r="E62" s="980" t="str">
        <f>CONCATENATE("provide a numerical textbox. 2 digits max.
 after answering, --&gt; Q",A67)</f>
        <v>provide a numerical textbox. 2 digits max.
 after answering, --&gt; Q6154</v>
      </c>
    </row>
    <row r="63" spans="1:7" ht="18" customHeight="1">
      <c r="A63" s="977"/>
      <c r="B63" s="976"/>
      <c r="C63" s="983" t="s">
        <v>548</v>
      </c>
      <c r="D63" s="725"/>
      <c r="E63" s="981"/>
    </row>
    <row r="64" spans="1:7" ht="13" customHeight="1">
      <c r="A64" s="977"/>
      <c r="B64" s="976"/>
      <c r="C64" s="984"/>
      <c r="D64" s="726"/>
      <c r="E64" s="982"/>
    </row>
    <row r="65" spans="1:7" ht="42">
      <c r="A65" s="525">
        <f>A62+1</f>
        <v>6152</v>
      </c>
      <c r="B65" s="526" t="s">
        <v>71</v>
      </c>
      <c r="C65" s="261" t="s">
        <v>1021</v>
      </c>
      <c r="D65" s="263"/>
      <c r="E65" s="531"/>
    </row>
    <row r="66" spans="1:7" ht="42">
      <c r="A66" s="525">
        <f t="shared" ref="A66:A89" si="4">A65+1</f>
        <v>6153</v>
      </c>
      <c r="B66" s="526" t="s">
        <v>116</v>
      </c>
      <c r="C66" s="261" t="s">
        <v>712</v>
      </c>
      <c r="D66" s="723"/>
      <c r="E66" s="528"/>
    </row>
    <row r="67" spans="1:7" ht="42">
      <c r="A67" s="525">
        <f t="shared" si="4"/>
        <v>6154</v>
      </c>
      <c r="B67" s="526" t="s">
        <v>72</v>
      </c>
      <c r="C67" s="261" t="s">
        <v>712</v>
      </c>
      <c r="D67" s="261"/>
      <c r="E67" s="527" t="str">
        <f>CONCATENATE("If 1 --&gt; Q", A69)</f>
        <v>If 1 --&gt; Q6156</v>
      </c>
    </row>
    <row r="68" spans="1:7" ht="42">
      <c r="A68" s="525">
        <f t="shared" si="4"/>
        <v>6155</v>
      </c>
      <c r="B68" s="526" t="s">
        <v>44</v>
      </c>
      <c r="C68" s="261" t="s">
        <v>712</v>
      </c>
      <c r="D68" s="727"/>
      <c r="E68" s="529"/>
    </row>
    <row r="69" spans="1:7" ht="42">
      <c r="A69" s="525">
        <f t="shared" si="4"/>
        <v>6156</v>
      </c>
      <c r="B69" s="526" t="s">
        <v>45</v>
      </c>
      <c r="C69" s="261" t="s">
        <v>712</v>
      </c>
      <c r="D69" s="261"/>
      <c r="E69" s="527" t="str">
        <f>CONCATENATE("If 1 --&gt; Q", A71)</f>
        <v>If 1 --&gt; Q6158</v>
      </c>
    </row>
    <row r="70" spans="1:7" ht="42">
      <c r="A70" s="525">
        <f t="shared" si="4"/>
        <v>6157</v>
      </c>
      <c r="B70" s="526" t="s">
        <v>96</v>
      </c>
      <c r="C70" s="261" t="s">
        <v>715</v>
      </c>
      <c r="D70" s="727"/>
      <c r="E70" s="529"/>
    </row>
    <row r="71" spans="1:7" ht="42">
      <c r="A71" s="525">
        <f t="shared" si="4"/>
        <v>6158</v>
      </c>
      <c r="B71" s="526" t="s">
        <v>255</v>
      </c>
      <c r="C71" s="261" t="s">
        <v>712</v>
      </c>
      <c r="D71" s="727"/>
      <c r="E71" s="529" t="str">
        <f>CONCATENATE("If 2 or 98 --&gt; Q",A74)</f>
        <v>If 2 or 98 --&gt; Q6161</v>
      </c>
      <c r="F71" s="699"/>
    </row>
    <row r="72" spans="1:7" ht="42">
      <c r="A72" s="525">
        <f t="shared" si="4"/>
        <v>6159</v>
      </c>
      <c r="B72" s="526" t="s">
        <v>256</v>
      </c>
      <c r="C72" s="261" t="s">
        <v>712</v>
      </c>
      <c r="D72" s="261"/>
      <c r="E72" s="527" t="str">
        <f>CONCATENATE("If 1 --&gt; Q",A75)</f>
        <v>If 1 --&gt; Q6162</v>
      </c>
      <c r="F72" s="699"/>
    </row>
    <row r="73" spans="1:7" ht="42">
      <c r="A73" s="525">
        <f t="shared" si="4"/>
        <v>6160</v>
      </c>
      <c r="B73" s="262" t="s">
        <v>46</v>
      </c>
      <c r="C73" s="419" t="s">
        <v>549</v>
      </c>
      <c r="D73" s="728"/>
      <c r="E73" s="340" t="str">
        <f>CONCATENATE("numerical textbox, 2-digits. After answering --&gt; Q",A75)</f>
        <v>numerical textbox, 2-digits. After answering --&gt; Q6162</v>
      </c>
      <c r="F73" s="699"/>
    </row>
    <row r="74" spans="1:7" ht="42">
      <c r="A74" s="525">
        <f t="shared" si="4"/>
        <v>6161</v>
      </c>
      <c r="B74" s="526" t="s">
        <v>48</v>
      </c>
      <c r="C74" s="261" t="s">
        <v>712</v>
      </c>
      <c r="D74" s="723"/>
      <c r="E74" s="528"/>
      <c r="F74" s="699"/>
    </row>
    <row r="75" spans="1:7" ht="42">
      <c r="A75" s="525">
        <f t="shared" si="4"/>
        <v>6162</v>
      </c>
      <c r="B75" s="489" t="s">
        <v>982</v>
      </c>
      <c r="C75" s="261" t="s">
        <v>710</v>
      </c>
      <c r="D75" s="723"/>
      <c r="E75" s="488" t="str">
        <f>CONCATENATE("If 1 --&gt;  Q",A77)</f>
        <v>If 1 --&gt;  Q6164</v>
      </c>
    </row>
    <row r="76" spans="1:7" ht="42">
      <c r="A76" s="486">
        <f t="shared" si="4"/>
        <v>6163</v>
      </c>
      <c r="B76" s="485" t="s">
        <v>983</v>
      </c>
      <c r="C76" s="263" t="s">
        <v>710</v>
      </c>
      <c r="D76" s="263"/>
      <c r="E76" s="487"/>
    </row>
    <row r="77" spans="1:7" ht="42">
      <c r="A77" s="534">
        <f t="shared" si="4"/>
        <v>6164</v>
      </c>
      <c r="B77" s="526" t="s">
        <v>162</v>
      </c>
      <c r="C77" s="263" t="s">
        <v>710</v>
      </c>
      <c r="D77" s="723"/>
      <c r="E77" s="528" t="str">
        <f>CONCATENATE("If 2 or 98 and age 15+--&gt; Q",A83, "
If 2 or 98 and age &lt;15--&gt;Q",A80)</f>
        <v>If 2 or 98 and age 15+--&gt; Q6170
If 2 or 98 and age &lt;15--&gt;Q6167</v>
      </c>
      <c r="F77"/>
      <c r="G77"/>
    </row>
    <row r="78" spans="1:7" ht="252">
      <c r="A78" s="534">
        <f t="shared" si="4"/>
        <v>6165</v>
      </c>
      <c r="B78" s="530" t="s">
        <v>488</v>
      </c>
      <c r="C78" s="264" t="s">
        <v>716</v>
      </c>
      <c r="D78" s="264"/>
      <c r="E78" s="528" t="s">
        <v>550</v>
      </c>
      <c r="F78"/>
    </row>
    <row r="79" spans="1:7" ht="61">
      <c r="A79" s="534">
        <f t="shared" si="4"/>
        <v>6166</v>
      </c>
      <c r="B79" s="530" t="s">
        <v>718</v>
      </c>
      <c r="C79" s="701" t="s">
        <v>717</v>
      </c>
      <c r="D79" s="729"/>
      <c r="E79" s="531" t="str">
        <f>CONCATENATE("If age 15+, Skip to Q",A83)</f>
        <v>If age 15+, Skip to Q6170</v>
      </c>
      <c r="F79"/>
    </row>
    <row r="80" spans="1:7" ht="37">
      <c r="A80" s="548">
        <f>A79+1</f>
        <v>6167</v>
      </c>
      <c r="B80" s="530" t="s">
        <v>875</v>
      </c>
      <c r="C80" s="701" t="s">
        <v>708</v>
      </c>
      <c r="D80" s="730"/>
      <c r="E80" s="688"/>
      <c r="F80"/>
    </row>
    <row r="81" spans="1:7" ht="37">
      <c r="A81" s="548">
        <f>A80+1</f>
        <v>6168</v>
      </c>
      <c r="B81" s="530" t="s">
        <v>876</v>
      </c>
      <c r="C81" s="701" t="s">
        <v>708</v>
      </c>
      <c r="D81" s="730"/>
      <c r="E81" s="702"/>
      <c r="F81"/>
    </row>
    <row r="82" spans="1:7" s="734" customFormat="1" ht="225.75" customHeight="1">
      <c r="A82" s="548">
        <f>A81+1</f>
        <v>6169</v>
      </c>
      <c r="B82" s="530" t="s">
        <v>877</v>
      </c>
      <c r="C82" s="705" t="s">
        <v>1105</v>
      </c>
      <c r="D82" s="705"/>
      <c r="E82" s="702"/>
      <c r="F82"/>
      <c r="G82" s="353"/>
    </row>
    <row r="83" spans="1:7" ht="196">
      <c r="A83" s="534">
        <f>A82+1</f>
        <v>6170</v>
      </c>
      <c r="B83" s="526" t="s">
        <v>83</v>
      </c>
      <c r="C83" s="261" t="s">
        <v>719</v>
      </c>
      <c r="D83" s="723"/>
      <c r="E83" s="692" t="str">
        <f>CONCATENATE("If 1 --&gt; ",A87,"; if 97, provide a textbox")</f>
        <v>If 1 --&gt; 6174; if 97, provide a textbox</v>
      </c>
      <c r="F83"/>
    </row>
    <row r="84" spans="1:7" ht="70">
      <c r="A84" s="534">
        <f t="shared" si="4"/>
        <v>6171</v>
      </c>
      <c r="B84" s="523" t="s">
        <v>551</v>
      </c>
      <c r="C84" s="418" t="s">
        <v>984</v>
      </c>
      <c r="D84" s="731"/>
      <c r="E84" s="693" t="s">
        <v>985</v>
      </c>
      <c r="F84"/>
    </row>
    <row r="85" spans="1:7" ht="168">
      <c r="A85" s="534">
        <f t="shared" si="4"/>
        <v>6172</v>
      </c>
      <c r="B85" s="523" t="s">
        <v>163</v>
      </c>
      <c r="C85" s="258" t="s">
        <v>720</v>
      </c>
      <c r="D85" s="710"/>
      <c r="E85" s="692" t="s">
        <v>251</v>
      </c>
      <c r="F85"/>
    </row>
    <row r="86" spans="1:7" ht="40" customHeight="1">
      <c r="A86" s="534">
        <f t="shared" si="4"/>
        <v>6173</v>
      </c>
      <c r="B86" s="328" t="s">
        <v>84</v>
      </c>
      <c r="C86" s="691" t="s">
        <v>552</v>
      </c>
      <c r="D86" s="321"/>
      <c r="E86" s="351" t="s">
        <v>257</v>
      </c>
      <c r="F86"/>
    </row>
    <row r="87" spans="1:7" ht="70">
      <c r="A87" s="534">
        <f t="shared" si="4"/>
        <v>6174</v>
      </c>
      <c r="B87" s="535" t="s">
        <v>25</v>
      </c>
      <c r="C87" s="605" t="s">
        <v>721</v>
      </c>
      <c r="D87" s="732"/>
      <c r="E87" s="692"/>
      <c r="F87"/>
    </row>
    <row r="88" spans="1:7" ht="182">
      <c r="A88" s="534">
        <f t="shared" si="4"/>
        <v>6175</v>
      </c>
      <c r="B88" s="328" t="s">
        <v>722</v>
      </c>
      <c r="C88" s="606" t="s">
        <v>723</v>
      </c>
      <c r="D88" s="701"/>
      <c r="E88" s="694" t="s">
        <v>887</v>
      </c>
      <c r="F88"/>
      <c r="G88"/>
    </row>
    <row r="89" spans="1:7" ht="70">
      <c r="A89" s="534">
        <f t="shared" si="4"/>
        <v>6176</v>
      </c>
      <c r="B89" s="524" t="s">
        <v>258</v>
      </c>
      <c r="C89" s="419" t="s">
        <v>724</v>
      </c>
      <c r="D89" s="733"/>
      <c r="E89" s="693"/>
    </row>
  </sheetData>
  <customSheetViews>
    <customSheetView guid="{31A12346-0F01-1349-8588-78911923E3FD}" showPageBreaks="1" printArea="1" showRuler="0" topLeftCell="A85">
      <selection activeCell="C81" sqref="C81"/>
      <pageSetup paperSize="9" scale="42" fitToWidth="10" orientation="portrait" horizontalDpi="4294967293" verticalDpi="4294967293"/>
      <headerFooter alignWithMargins="0"/>
    </customSheetView>
    <customSheetView guid="{A57FA7A2-D613-4CB4-A390-3CAB141D409F}" scale="70" showPageBreaks="1" printArea="1" view="pageBreakPreview" showRuler="0" topLeftCell="A89">
      <selection activeCell="C85" sqref="C85"/>
      <rowBreaks count="3" manualBreakCount="3">
        <brk id="24" max="6" man="1"/>
        <brk id="51" max="6" man="1"/>
        <brk id="73" max="6" man="1"/>
      </rowBreaks>
      <pageSetup paperSize="9" scale="40" fitToWidth="10" orientation="portrait"/>
      <headerFooter alignWithMargins="0"/>
    </customSheetView>
    <customSheetView guid="{DAC6312B-2C52-4D86-9CC3-7542001FACCE}" scale="90" showPageBreaks="1" printArea="1" view="pageBreakPreview" showRuler="0" topLeftCell="A49">
      <selection activeCell="C49" sqref="C49"/>
      <pageSetup paperSize="9" scale="42" fitToWidth="10" orientation="portrait" horizontalDpi="4294967293" verticalDpi="4294967293"/>
      <headerFooter alignWithMargins="0"/>
    </customSheetView>
    <customSheetView guid="{4678BB01-2F1C-6343-A784-E4537624D67F}" showPageBreaks="1" printArea="1" showRuler="0">
      <selection activeCell="E1" sqref="E1:F1"/>
      <pageSetup paperSize="9" scale="42" fitToWidth="10" orientation="portrait" horizontalDpi="4294967293" verticalDpi="4294967293"/>
      <headerFooter alignWithMargins="0"/>
    </customSheetView>
    <customSheetView guid="{A5A9FABE-33F3-43F1-B87F-E93FEE868B35}" showPageBreaks="1" printArea="1" view="pageBreakPreview" showRuler="0">
      <selection activeCell="G83" sqref="G83"/>
      <pageSetup paperSize="9" scale="42" fitToWidth="10" orientation="portrait" horizontalDpi="4294967293" verticalDpi="4294967293"/>
      <headerFooter alignWithMargins="0"/>
    </customSheetView>
  </customSheetViews>
  <mergeCells count="12">
    <mergeCell ref="B62:B64"/>
    <mergeCell ref="A62:A64"/>
    <mergeCell ref="A1:E1"/>
    <mergeCell ref="A2:E2"/>
    <mergeCell ref="A3:E3"/>
    <mergeCell ref="E62:E64"/>
    <mergeCell ref="C63:C64"/>
    <mergeCell ref="E33:E35"/>
    <mergeCell ref="B20:B24"/>
    <mergeCell ref="A20:A24"/>
    <mergeCell ref="A32:A35"/>
    <mergeCell ref="E20:E24"/>
  </mergeCells>
  <phoneticPr fontId="15" type="noConversion"/>
  <pageMargins left="0.7" right="0.7" top="0.75" bottom="0.75" header="0.3" footer="0.3"/>
  <pageSetup paperSize="9" scale="42" fitToWidth="10" orientation="portrait" horizontalDpi="4294967293" verticalDpi="4294967293"/>
  <headerFooter alignWithMargins="0"/>
  <drawing r:id="rId1"/>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enableFormatConditionsCalculation="0"/>
  <dimension ref="A1:H27"/>
  <sheetViews>
    <sheetView showRuler="0" view="pageBreakPreview" zoomScale="110" zoomScaleNormal="110" zoomScaleSheetLayoutView="90" zoomScalePageLayoutView="110" workbookViewId="0">
      <selection activeCell="E5" sqref="E5"/>
    </sheetView>
  </sheetViews>
  <sheetFormatPr baseColWidth="10" defaultColWidth="11.5" defaultRowHeight="14" x14ac:dyDescent="0"/>
  <cols>
    <col min="1" max="1" width="11.5" style="254"/>
    <col min="2" max="2" width="18.33203125" style="252" customWidth="1"/>
    <col min="3" max="3" width="50.5" style="219" customWidth="1"/>
    <col min="4" max="4" width="11.83203125" style="219" customWidth="1"/>
    <col min="5" max="5" width="23.5" style="219" customWidth="1"/>
    <col min="6" max="6" width="8.6640625" style="8" customWidth="1"/>
    <col min="7" max="7" width="8.1640625" style="8" customWidth="1"/>
    <col min="8" max="16" width="6.6640625" style="8" customWidth="1"/>
    <col min="17" max="16384" width="11.5" style="8"/>
  </cols>
  <sheetData>
    <row r="1" spans="1:8" s="29" customFormat="1" ht="15">
      <c r="A1" s="995" t="s">
        <v>166</v>
      </c>
      <c r="B1" s="995"/>
      <c r="C1" s="995"/>
      <c r="D1" s="995"/>
      <c r="E1" s="995"/>
      <c r="F1"/>
      <c r="G1"/>
      <c r="H1"/>
    </row>
    <row r="2" spans="1:8" s="103" customFormat="1" ht="19" customHeight="1">
      <c r="A2" s="736" t="s">
        <v>1037</v>
      </c>
      <c r="B2" s="792"/>
      <c r="C2" s="794"/>
      <c r="D2" s="792"/>
      <c r="E2" s="792"/>
      <c r="F2" s="102"/>
    </row>
    <row r="3" spans="1:8" s="103" customFormat="1" ht="19" customHeight="1">
      <c r="A3" s="736" t="str">
        <f>CONCATENATE("i.e. yes in any of Q",'5.1 Employment'!A5," Q",'5.1 Employment'!A6," Q",'5.1 Employment'!A7," Q",'5.3 Employment'!A3," Q",'5.3 Employment'!A4,"and 15+ per Q206 of household questionnaire")</f>
        <v>i.e. yes in any of Q5101 Q5102 Q5103 Q5301 Q5302and 15+ per Q206 of household questionnaire</v>
      </c>
      <c r="B3" s="792"/>
      <c r="C3" s="794"/>
      <c r="D3" s="792"/>
      <c r="E3" s="792"/>
      <c r="F3" s="102"/>
    </row>
    <row r="4" spans="1:8" s="9" customFormat="1" ht="23" customHeight="1">
      <c r="A4" s="199" t="s">
        <v>195</v>
      </c>
      <c r="B4" s="203" t="s">
        <v>196</v>
      </c>
      <c r="C4" s="996" t="s">
        <v>210</v>
      </c>
      <c r="D4" s="997"/>
      <c r="E4" s="220" t="s">
        <v>299</v>
      </c>
    </row>
    <row r="5" spans="1:8" ht="98">
      <c r="A5" s="540">
        <v>6201</v>
      </c>
      <c r="B5" s="545" t="s">
        <v>403</v>
      </c>
      <c r="C5" s="998" t="s">
        <v>725</v>
      </c>
      <c r="D5" s="999"/>
      <c r="E5" s="539" t="str">
        <f>CONCATENATE("If 1 --&gt; Q",A20)</f>
        <v>If 1 --&gt; Q6203</v>
      </c>
    </row>
    <row r="6" spans="1:8" ht="31" customHeight="1">
      <c r="A6" s="894">
        <f>A5+1</f>
        <v>6202</v>
      </c>
      <c r="B6" s="991" t="s">
        <v>553</v>
      </c>
      <c r="C6" s="243" t="s">
        <v>259</v>
      </c>
      <c r="D6" s="243" t="s">
        <v>729</v>
      </c>
      <c r="E6" s="991" t="s">
        <v>726</v>
      </c>
    </row>
    <row r="7" spans="1:8">
      <c r="A7" s="895"/>
      <c r="B7" s="992"/>
      <c r="C7" s="544" t="s">
        <v>639</v>
      </c>
      <c r="D7" s="244"/>
      <c r="E7" s="992"/>
    </row>
    <row r="8" spans="1:8">
      <c r="A8" s="895"/>
      <c r="B8" s="992"/>
      <c r="C8" s="544" t="s">
        <v>640</v>
      </c>
      <c r="D8" s="244"/>
      <c r="E8" s="992"/>
    </row>
    <row r="9" spans="1:8">
      <c r="A9" s="895"/>
      <c r="B9" s="992"/>
      <c r="C9" s="544" t="s">
        <v>641</v>
      </c>
      <c r="D9" s="244"/>
      <c r="E9" s="992"/>
    </row>
    <row r="10" spans="1:8">
      <c r="A10" s="895"/>
      <c r="B10" s="992"/>
      <c r="C10" s="544" t="s">
        <v>642</v>
      </c>
      <c r="D10" s="244"/>
      <c r="E10" s="992"/>
    </row>
    <row r="11" spans="1:8">
      <c r="A11" s="895"/>
      <c r="B11" s="992"/>
      <c r="C11" s="544" t="s">
        <v>643</v>
      </c>
      <c r="D11" s="244"/>
      <c r="E11" s="992"/>
    </row>
    <row r="12" spans="1:8">
      <c r="A12" s="895"/>
      <c r="B12" s="992"/>
      <c r="C12" s="459" t="s">
        <v>644</v>
      </c>
      <c r="D12" s="244"/>
      <c r="E12" s="992"/>
    </row>
    <row r="13" spans="1:8">
      <c r="A13" s="895"/>
      <c r="B13" s="992"/>
      <c r="C13" s="228" t="s">
        <v>645</v>
      </c>
      <c r="D13" s="244"/>
      <c r="E13" s="992"/>
    </row>
    <row r="14" spans="1:8">
      <c r="A14" s="895"/>
      <c r="B14" s="992"/>
      <c r="C14" s="544" t="s">
        <v>646</v>
      </c>
      <c r="D14" s="245"/>
      <c r="E14" s="992"/>
    </row>
    <row r="15" spans="1:8">
      <c r="A15" s="895"/>
      <c r="B15" s="992"/>
      <c r="C15" s="459" t="s">
        <v>647</v>
      </c>
      <c r="D15" s="245"/>
      <c r="E15" s="992"/>
    </row>
    <row r="16" spans="1:8">
      <c r="A16" s="895"/>
      <c r="B16" s="992"/>
      <c r="C16" s="459" t="s">
        <v>648</v>
      </c>
      <c r="D16" s="244"/>
      <c r="E16" s="992"/>
    </row>
    <row r="17" spans="1:5">
      <c r="A17" s="895"/>
      <c r="B17" s="992"/>
      <c r="C17" s="459" t="s">
        <v>649</v>
      </c>
      <c r="D17" s="244"/>
      <c r="E17" s="992"/>
    </row>
    <row r="18" spans="1:5">
      <c r="A18" s="895"/>
      <c r="B18" s="992"/>
      <c r="C18" s="544" t="s">
        <v>650</v>
      </c>
      <c r="D18" s="244"/>
      <c r="E18" s="992"/>
    </row>
    <row r="19" spans="1:5">
      <c r="A19" s="895"/>
      <c r="B19" s="992"/>
      <c r="C19" s="544" t="s">
        <v>651</v>
      </c>
      <c r="D19" s="244"/>
      <c r="E19" s="992"/>
    </row>
    <row r="20" spans="1:5" ht="70.5" customHeight="1">
      <c r="A20" s="246">
        <f>A6+1</f>
        <v>6203</v>
      </c>
      <c r="B20" s="247" t="s">
        <v>47</v>
      </c>
      <c r="C20" s="329" t="s">
        <v>986</v>
      </c>
      <c r="D20" s="248"/>
      <c r="E20" s="272" t="s">
        <v>930</v>
      </c>
    </row>
    <row r="21" spans="1:5" ht="60" customHeight="1">
      <c r="A21" s="246">
        <f>A20+1</f>
        <v>6204</v>
      </c>
      <c r="B21" s="247" t="s">
        <v>260</v>
      </c>
      <c r="C21" s="329" t="s">
        <v>931</v>
      </c>
      <c r="D21" s="248"/>
      <c r="E21" s="272" t="s">
        <v>959</v>
      </c>
    </row>
    <row r="22" spans="1:5" ht="70">
      <c r="A22" s="549">
        <f>A21+1</f>
        <v>6205</v>
      </c>
      <c r="B22" s="527" t="s">
        <v>404</v>
      </c>
      <c r="C22" s="301" t="s">
        <v>727</v>
      </c>
      <c r="D22" s="242"/>
      <c r="E22" s="550"/>
    </row>
    <row r="23" spans="1:5" ht="66" customHeight="1">
      <c r="A23" s="894">
        <f>A22+1</f>
        <v>6206</v>
      </c>
      <c r="B23" s="958" t="s">
        <v>728</v>
      </c>
      <c r="C23" s="145" t="s">
        <v>161</v>
      </c>
      <c r="D23" s="325" t="s">
        <v>554</v>
      </c>
      <c r="E23" s="991" t="s">
        <v>322</v>
      </c>
    </row>
    <row r="24" spans="1:5" ht="61" customHeight="1">
      <c r="A24" s="895"/>
      <c r="B24" s="958"/>
      <c r="C24" s="145" t="s">
        <v>85</v>
      </c>
      <c r="D24" s="394" t="s">
        <v>554</v>
      </c>
      <c r="E24" s="992"/>
    </row>
    <row r="25" spans="1:5" ht="73" customHeight="1">
      <c r="A25" s="994"/>
      <c r="B25" s="958"/>
      <c r="C25" s="145" t="s">
        <v>555</v>
      </c>
      <c r="D25" s="394" t="s">
        <v>554</v>
      </c>
      <c r="E25" s="993"/>
    </row>
    <row r="26" spans="1:5">
      <c r="A26" s="251"/>
    </row>
    <row r="27" spans="1:5">
      <c r="A27" s="253"/>
    </row>
  </sheetData>
  <customSheetViews>
    <customSheetView guid="{31A12346-0F01-1349-8588-78911923E3FD}" scale="110" showPageBreaks="1" printArea="1" showRuler="0">
      <selection activeCell="E5" sqref="E5"/>
      <pageSetup scale="59" fitToWidth="0" orientation="portrait"/>
      <headerFooter alignWithMargins="0"/>
    </customSheetView>
    <customSheetView guid="{A57FA7A2-D613-4CB4-A390-3CAB141D409F}" scale="110" showPageBreaks="1" printArea="1" view="pageBreakPreview" showRuler="0">
      <selection activeCell="C21" sqref="C21"/>
      <pageSetup scale="59" fitToWidth="0" orientation="portrait"/>
      <headerFooter alignWithMargins="0"/>
    </customSheetView>
    <customSheetView guid="{DAC6312B-2C52-4D86-9CC3-7542001FACCE}" scale="90" showPageBreaks="1" printArea="1" view="pageBreakPreview" showRuler="0">
      <selection activeCell="B5" sqref="B5:B18"/>
      <pageSetup scale="59" fitToWidth="0" orientation="portrait"/>
      <headerFooter alignWithMargins="0"/>
    </customSheetView>
    <customSheetView guid="{4678BB01-2F1C-6343-A784-E4537624D67F}" scale="110" showPageBreaks="1" printArea="1" showRuler="0">
      <selection activeCell="F2" sqref="F2"/>
      <pageSetup scale="59" fitToWidth="0" orientation="portrait"/>
      <headerFooter alignWithMargins="0"/>
    </customSheetView>
    <customSheetView guid="{A5A9FABE-33F3-43F1-B87F-E93FEE868B35}" scale="110" showPageBreaks="1" printArea="1" view="pageBreakPreview" showRuler="0">
      <selection activeCell="E5" sqref="E5"/>
      <pageSetup scale="59" fitToWidth="0" orientation="portrait"/>
      <headerFooter alignWithMargins="0"/>
    </customSheetView>
  </customSheetViews>
  <mergeCells count="9">
    <mergeCell ref="B23:B25"/>
    <mergeCell ref="A23:A25"/>
    <mergeCell ref="E23:E25"/>
    <mergeCell ref="A1:E1"/>
    <mergeCell ref="C4:D4"/>
    <mergeCell ref="B6:B19"/>
    <mergeCell ref="A6:A19"/>
    <mergeCell ref="E6:E19"/>
    <mergeCell ref="C5:D5"/>
  </mergeCells>
  <phoneticPr fontId="15" type="noConversion"/>
  <pageMargins left="0.7" right="0.7" top="0.75" bottom="0.75" header="0.3" footer="0.3"/>
  <pageSetup scale="59" fitToWidth="0" orientation="portrait"/>
  <headerFooter alignWithMargins="0"/>
  <drawing r:id="rId1"/>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dimension ref="A1:V68"/>
  <sheetViews>
    <sheetView showRuler="0" view="pageBreakPreview" topLeftCell="A30" zoomScale="90" zoomScaleNormal="90" zoomScaleSheetLayoutView="90" zoomScalePageLayoutView="90" workbookViewId="0">
      <selection activeCell="C40" sqref="C40"/>
    </sheetView>
  </sheetViews>
  <sheetFormatPr baseColWidth="10" defaultColWidth="11.5" defaultRowHeight="14" x14ac:dyDescent="0"/>
  <cols>
    <col min="1" max="1" width="11.1640625" customWidth="1"/>
    <col min="2" max="2" width="41.5" customWidth="1"/>
    <col min="3" max="3" width="43.1640625" customWidth="1"/>
    <col min="4" max="4" width="27.83203125" customWidth="1"/>
    <col min="5" max="5" width="11.1640625" customWidth="1"/>
    <col min="6" max="6" width="13.1640625" customWidth="1"/>
    <col min="7" max="9" width="11.5" customWidth="1"/>
    <col min="10" max="10" width="10.1640625" customWidth="1"/>
    <col min="11" max="13" width="11.5" customWidth="1"/>
    <col min="14" max="14" width="10.5" customWidth="1"/>
    <col min="15" max="15" width="15.5" customWidth="1"/>
    <col min="16" max="16" width="16.5" customWidth="1"/>
    <col min="17" max="17" width="11.5" customWidth="1"/>
    <col min="18" max="18" width="11.1640625" customWidth="1"/>
    <col min="20" max="20" width="13.83203125" customWidth="1"/>
    <col min="22" max="22" width="30.6640625" customWidth="1"/>
  </cols>
  <sheetData>
    <row r="1" spans="1:22" ht="15">
      <c r="A1" s="1004" t="s">
        <v>167</v>
      </c>
      <c r="B1" s="1004"/>
      <c r="C1" s="1004"/>
      <c r="D1" s="1004"/>
      <c r="E1" s="56"/>
      <c r="F1" s="56"/>
      <c r="G1" s="56"/>
      <c r="H1" s="56"/>
      <c r="I1" s="56"/>
      <c r="J1" s="56"/>
      <c r="K1" s="56"/>
      <c r="L1" s="56"/>
      <c r="M1" s="56"/>
      <c r="N1" s="56"/>
      <c r="O1" s="56"/>
      <c r="P1" s="56"/>
      <c r="Q1" s="56"/>
      <c r="R1" s="53"/>
      <c r="S1" s="53"/>
      <c r="T1" s="53"/>
      <c r="U1" s="53"/>
    </row>
    <row r="2" spans="1:22">
      <c r="A2" s="1005" t="s">
        <v>886</v>
      </c>
      <c r="B2" s="1006"/>
      <c r="C2" s="1006"/>
      <c r="D2" s="1006"/>
      <c r="F2" s="57"/>
      <c r="G2" s="57"/>
      <c r="H2" s="57"/>
      <c r="I2" s="57"/>
      <c r="J2" s="57"/>
      <c r="K2" s="57"/>
      <c r="L2" s="57"/>
      <c r="M2" s="57"/>
      <c r="N2" s="57"/>
      <c r="O2" s="57"/>
      <c r="P2" s="57"/>
      <c r="Q2" s="67">
        <v>705</v>
      </c>
      <c r="R2" s="1000" t="s">
        <v>170</v>
      </c>
      <c r="S2" s="1000"/>
      <c r="T2" s="1000"/>
      <c r="U2" s="1000"/>
    </row>
    <row r="3" spans="1:22">
      <c r="A3" s="736" t="str">
        <f>CONCATENATE("i.e. yes in any of Q",'5.1 Employment'!A5," Q",'5.1 Employment'!A6," Q",'5.1 Employment'!A7," Q",'5.3 Employment'!A3," Q",'5.3 Employment'!A4, " Q",'5.3 Employment'!A18," and 15+ per Q206 of household questionnaire")</f>
        <v>i.e. yes in any of Q5101 Q5102 Q5103 Q5301 Q5302 Q5303 and 15+ per Q206 of household questionnaire</v>
      </c>
      <c r="B3" s="793"/>
      <c r="C3" s="793"/>
      <c r="D3" s="793"/>
      <c r="F3" s="57"/>
      <c r="G3" s="57"/>
      <c r="H3" s="57"/>
      <c r="I3" s="57"/>
      <c r="J3" s="57"/>
      <c r="K3" s="57"/>
      <c r="L3" s="57"/>
      <c r="M3" s="57"/>
      <c r="N3" s="57"/>
      <c r="O3" s="57"/>
      <c r="P3" s="57"/>
      <c r="Q3" s="67"/>
      <c r="R3" s="1000"/>
      <c r="S3" s="1000"/>
      <c r="T3" s="1000"/>
      <c r="U3" s="1000"/>
    </row>
    <row r="4" spans="1:22" ht="54" customHeight="1">
      <c r="A4" s="1007" t="s">
        <v>733</v>
      </c>
      <c r="B4" s="1007"/>
      <c r="C4" s="1007"/>
      <c r="D4" s="1007"/>
      <c r="E4" s="57"/>
      <c r="F4" s="57"/>
      <c r="G4" s="57"/>
      <c r="H4" s="57"/>
      <c r="I4" s="57"/>
      <c r="J4" s="57"/>
      <c r="K4" s="57"/>
      <c r="L4" s="57"/>
      <c r="M4" s="57"/>
      <c r="N4" s="57"/>
      <c r="O4" s="57"/>
      <c r="P4" s="57"/>
      <c r="R4" s="1000"/>
      <c r="S4" s="1000"/>
      <c r="T4" s="1000"/>
      <c r="U4" s="1000"/>
    </row>
    <row r="5" spans="1:22" ht="12" customHeight="1">
      <c r="B5" s="58"/>
      <c r="C5" s="58"/>
      <c r="D5" s="58"/>
      <c r="E5" s="58"/>
      <c r="F5" s="59"/>
      <c r="G5" s="55"/>
      <c r="M5" s="58"/>
      <c r="N5" s="58"/>
      <c r="O5" s="58"/>
      <c r="P5" s="58"/>
      <c r="Q5" s="58"/>
      <c r="R5" s="39" t="s">
        <v>78</v>
      </c>
      <c r="S5" s="53"/>
      <c r="T5" s="39" t="s">
        <v>171</v>
      </c>
      <c r="V5" s="80" t="s">
        <v>249</v>
      </c>
    </row>
    <row r="6" spans="1:22" s="9" customFormat="1" ht="25" customHeight="1">
      <c r="A6" s="96" t="s">
        <v>195</v>
      </c>
      <c r="B6" s="88" t="s">
        <v>196</v>
      </c>
      <c r="C6" s="104" t="s">
        <v>210</v>
      </c>
      <c r="D6" s="98" t="s">
        <v>299</v>
      </c>
    </row>
    <row r="7" spans="1:22" s="802" customFormat="1" ht="48">
      <c r="A7" s="801">
        <v>7000</v>
      </c>
      <c r="B7" s="804" t="s">
        <v>1090</v>
      </c>
      <c r="C7" s="331" t="s">
        <v>480</v>
      </c>
      <c r="D7" s="803" t="str">
        <f>CONCATENATE("If 1--&gt; ",A14)</f>
        <v>If 1--&gt; 7101_1</v>
      </c>
    </row>
    <row r="8" spans="1:22" ht="56">
      <c r="A8" s="106">
        <v>7001</v>
      </c>
      <c r="B8" s="28" t="s">
        <v>323</v>
      </c>
      <c r="C8" s="107" t="s">
        <v>1022</v>
      </c>
      <c r="D8" s="420" t="str">
        <f>CONCATENATE("Only not applicable if 
Q=",'3.0 Education'!A4,"=1 --&gt; automatically calculate year when individual was 6 years old")</f>
        <v>Only not applicable if 
Q=3001=1 --&gt; automatically calculate year when individual was 6 years old</v>
      </c>
    </row>
    <row r="9" spans="1:22" ht="42">
      <c r="A9" s="566">
        <f>A8+1</f>
        <v>7002</v>
      </c>
      <c r="B9" s="556" t="str">
        <f>CONCATENATE("Did you spend longer than 6 months without work immediately after [answer to ",A8,"]?")</f>
        <v>Did you spend longer than 6 months without work immediately after [answer to 7001]?</v>
      </c>
      <c r="C9" s="108" t="s">
        <v>480</v>
      </c>
      <c r="D9" s="569" t="str">
        <f>CONCATENATE("If 2, 98--&gt; ",A14)</f>
        <v>If 2, 98--&gt; 7101_1</v>
      </c>
    </row>
    <row r="10" spans="1:22" ht="42">
      <c r="A10" s="566">
        <f>A9+1</f>
        <v>7003</v>
      </c>
      <c r="B10" s="565" t="s">
        <v>324</v>
      </c>
      <c r="C10" s="331" t="s">
        <v>480</v>
      </c>
      <c r="D10" s="567" t="str">
        <f>CONCATENATE("If 2, 98 --&gt;", A12)</f>
        <v>If 2, 98 --&gt;7005</v>
      </c>
    </row>
    <row r="11" spans="1:22" ht="42">
      <c r="A11" s="566">
        <f>A10+1</f>
        <v>7004</v>
      </c>
      <c r="B11" s="565" t="s">
        <v>261</v>
      </c>
      <c r="C11" s="331" t="s">
        <v>480</v>
      </c>
      <c r="D11" s="567" t="str">
        <f>CONCATENATE("After answering --&gt; Q",A14)</f>
        <v>After answering --&gt; Q7101_1</v>
      </c>
    </row>
    <row r="12" spans="1:22" ht="84">
      <c r="A12" s="566">
        <f>A11+1</f>
        <v>7005</v>
      </c>
      <c r="B12" s="568" t="s">
        <v>325</v>
      </c>
      <c r="C12" s="107" t="s">
        <v>732</v>
      </c>
      <c r="D12" s="567" t="s">
        <v>300</v>
      </c>
    </row>
    <row r="13" spans="1:22" ht="15">
      <c r="A13" s="106">
        <v>7101</v>
      </c>
      <c r="B13" s="1001" t="s">
        <v>1091</v>
      </c>
      <c r="C13" s="1002"/>
      <c r="D13" s="1002"/>
      <c r="E13" s="1003"/>
    </row>
    <row r="14" spans="1:22" ht="56">
      <c r="A14" s="552" t="str">
        <f t="shared" ref="A14:A40" si="0">CONCATENATE(A$13,"_",E14)</f>
        <v>7101_1</v>
      </c>
      <c r="B14" s="556" t="s">
        <v>735</v>
      </c>
      <c r="C14" s="77" t="s">
        <v>731</v>
      </c>
      <c r="D14" s="557" t="str">
        <f>CONCATENATE("Check year with Q",'2.1 Personal Biography'!A48," #1 in the table, from column. Error message if dates are not identical")</f>
        <v>Check year with Q2137 #1 in the table, from column. Error message if dates are not identical</v>
      </c>
      <c r="E14">
        <v>1</v>
      </c>
    </row>
    <row r="15" spans="1:22" ht="73">
      <c r="A15" s="552" t="str">
        <f t="shared" si="0"/>
        <v>7101_2</v>
      </c>
      <c r="B15" s="556" t="s">
        <v>465</v>
      </c>
      <c r="C15" s="610" t="s">
        <v>734</v>
      </c>
      <c r="D15" s="554"/>
      <c r="E15">
        <f t="shared" ref="E15:E40" si="1">E14+1</f>
        <v>2</v>
      </c>
    </row>
    <row r="16" spans="1:22" ht="45" customHeight="1">
      <c r="A16" s="552" t="str">
        <f t="shared" si="0"/>
        <v>7101_3</v>
      </c>
      <c r="B16" s="60" t="s">
        <v>468</v>
      </c>
      <c r="C16" s="372" t="s">
        <v>987</v>
      </c>
      <c r="D16" s="333" t="s">
        <v>932</v>
      </c>
      <c r="E16">
        <f t="shared" si="1"/>
        <v>3</v>
      </c>
    </row>
    <row r="17" spans="1:5" ht="48" customHeight="1">
      <c r="A17" s="552" t="str">
        <f t="shared" si="0"/>
        <v>7101_4</v>
      </c>
      <c r="B17" s="60" t="s">
        <v>462</v>
      </c>
      <c r="C17" s="372" t="s">
        <v>933</v>
      </c>
      <c r="D17" s="333" t="s">
        <v>435</v>
      </c>
      <c r="E17">
        <f t="shared" si="1"/>
        <v>4</v>
      </c>
    </row>
    <row r="18" spans="1:5" ht="42">
      <c r="A18" s="552" t="str">
        <f t="shared" si="0"/>
        <v>7101_5</v>
      </c>
      <c r="B18" s="556" t="s">
        <v>469</v>
      </c>
      <c r="C18" s="120" t="s">
        <v>736</v>
      </c>
      <c r="D18" s="554"/>
      <c r="E18">
        <f t="shared" si="1"/>
        <v>5</v>
      </c>
    </row>
    <row r="19" spans="1:5" ht="97">
      <c r="A19" s="552" t="str">
        <f t="shared" si="0"/>
        <v>7101_6</v>
      </c>
      <c r="B19" s="556" t="s">
        <v>463</v>
      </c>
      <c r="C19" s="611" t="s">
        <v>737</v>
      </c>
      <c r="D19" s="563"/>
      <c r="E19">
        <f t="shared" si="1"/>
        <v>6</v>
      </c>
    </row>
    <row r="20" spans="1:5" ht="97">
      <c r="A20" s="552" t="str">
        <f t="shared" si="0"/>
        <v>7101_7</v>
      </c>
      <c r="B20" s="556" t="s">
        <v>464</v>
      </c>
      <c r="C20" s="610" t="s">
        <v>705</v>
      </c>
      <c r="D20" s="555"/>
      <c r="E20">
        <f t="shared" si="1"/>
        <v>7</v>
      </c>
    </row>
    <row r="21" spans="1:5" ht="61">
      <c r="A21" s="552" t="str">
        <f t="shared" si="0"/>
        <v>7101_8</v>
      </c>
      <c r="B21" s="556" t="s">
        <v>466</v>
      </c>
      <c r="C21" s="610" t="s">
        <v>738</v>
      </c>
      <c r="D21" s="554"/>
      <c r="E21">
        <f t="shared" si="1"/>
        <v>8</v>
      </c>
    </row>
    <row r="22" spans="1:5" ht="49">
      <c r="A22" s="552" t="str">
        <f t="shared" si="0"/>
        <v>7101_9</v>
      </c>
      <c r="B22" s="556" t="s">
        <v>556</v>
      </c>
      <c r="C22" s="612" t="s">
        <v>739</v>
      </c>
      <c r="D22" s="561" t="str">
        <f>CONCATENATE("If 3, 98 --&gt; Q",A25)</f>
        <v>If 3, 98 --&gt; Q7101_12</v>
      </c>
      <c r="E22">
        <f t="shared" si="1"/>
        <v>9</v>
      </c>
    </row>
    <row r="23" spans="1:5" ht="37">
      <c r="A23" s="552" t="str">
        <f t="shared" si="0"/>
        <v>7101_10</v>
      </c>
      <c r="B23" s="562" t="s">
        <v>326</v>
      </c>
      <c r="C23" s="612" t="s">
        <v>480</v>
      </c>
      <c r="D23" s="561" t="str">
        <f>CONCATENATE("If 1 --&gt; Q",A26)</f>
        <v>If 1 --&gt; Q7101_13</v>
      </c>
      <c r="E23">
        <f t="shared" si="1"/>
        <v>10</v>
      </c>
    </row>
    <row r="24" spans="1:5" ht="56">
      <c r="A24" s="552" t="str">
        <f t="shared" si="0"/>
        <v>7101_11</v>
      </c>
      <c r="B24" s="556" t="s">
        <v>327</v>
      </c>
      <c r="C24" s="77" t="s">
        <v>740</v>
      </c>
      <c r="D24" s="553" t="str">
        <f>CONCATENATE("After answering --&gt; Q",A26)</f>
        <v>After answering --&gt; Q7101_13</v>
      </c>
      <c r="E24">
        <f t="shared" si="1"/>
        <v>11</v>
      </c>
    </row>
    <row r="25" spans="1:5" ht="48">
      <c r="A25" s="552" t="str">
        <f t="shared" si="0"/>
        <v>7101_12</v>
      </c>
      <c r="B25" s="556" t="s">
        <v>328</v>
      </c>
      <c r="C25" s="28" t="s">
        <v>730</v>
      </c>
      <c r="D25" s="554"/>
      <c r="E25">
        <f t="shared" si="1"/>
        <v>12</v>
      </c>
    </row>
    <row r="26" spans="1:5" ht="37">
      <c r="A26" s="552" t="str">
        <f t="shared" si="0"/>
        <v>7101_13</v>
      </c>
      <c r="B26" s="556" t="s">
        <v>436</v>
      </c>
      <c r="C26" s="612" t="s">
        <v>480</v>
      </c>
      <c r="D26" s="554" t="str">
        <f>CONCATENATE("If 2 or 98 --&gt; Q",A29)</f>
        <v>If 2 or 98 --&gt; Q7101_16</v>
      </c>
      <c r="E26">
        <f t="shared" si="1"/>
        <v>13</v>
      </c>
    </row>
    <row r="27" spans="1:5" ht="36">
      <c r="A27" s="552" t="str">
        <f t="shared" si="0"/>
        <v>7101_14</v>
      </c>
      <c r="B27" s="556" t="s">
        <v>329</v>
      </c>
      <c r="C27" s="28" t="s">
        <v>741</v>
      </c>
      <c r="D27" s="561" t="str">
        <f>CONCATENATE("If 1 --&gt; Q",A30)</f>
        <v>If 1 --&gt; Q7101_17</v>
      </c>
      <c r="E27">
        <f t="shared" si="1"/>
        <v>14</v>
      </c>
    </row>
    <row r="28" spans="1:5" ht="56">
      <c r="A28" s="552" t="str">
        <f t="shared" si="0"/>
        <v>7101_15</v>
      </c>
      <c r="B28" s="556" t="s">
        <v>330</v>
      </c>
      <c r="C28" s="77" t="s">
        <v>740</v>
      </c>
      <c r="D28" s="553" t="str">
        <f>CONCATENATE("After answering --&gt; Q",A30)</f>
        <v>After answering --&gt; Q7101_17</v>
      </c>
      <c r="E28">
        <f t="shared" si="1"/>
        <v>15</v>
      </c>
    </row>
    <row r="29" spans="1:5" ht="37">
      <c r="A29" s="552" t="str">
        <f t="shared" si="0"/>
        <v>7101_16</v>
      </c>
      <c r="B29" s="556" t="s">
        <v>331</v>
      </c>
      <c r="C29" s="612" t="s">
        <v>480</v>
      </c>
      <c r="D29" s="554"/>
      <c r="E29">
        <f t="shared" si="1"/>
        <v>16</v>
      </c>
    </row>
    <row r="30" spans="1:5" ht="28">
      <c r="A30" s="552" t="str">
        <f t="shared" si="0"/>
        <v>7101_17</v>
      </c>
      <c r="B30" s="558" t="s">
        <v>332</v>
      </c>
      <c r="C30" s="77" t="s">
        <v>742</v>
      </c>
      <c r="D30" s="554" t="str">
        <f>CONCATENATE("If 2 --&gt; Q",A32)</f>
        <v>If 2 --&gt; Q7101_19</v>
      </c>
      <c r="E30">
        <f t="shared" si="1"/>
        <v>17</v>
      </c>
    </row>
    <row r="31" spans="1:5" ht="56">
      <c r="A31" s="552" t="str">
        <f t="shared" si="0"/>
        <v>7101_18</v>
      </c>
      <c r="B31" s="558" t="s">
        <v>333</v>
      </c>
      <c r="C31" s="77" t="s">
        <v>743</v>
      </c>
      <c r="D31" s="553" t="str">
        <f>CONCATENATE("Provide hierarchical dropdown menus.                                                   After answering --&gt; Q",A33)</f>
        <v>Provide hierarchical dropdown menus.                                                   After answering --&gt; Q7101_20</v>
      </c>
      <c r="E31">
        <f t="shared" si="1"/>
        <v>18</v>
      </c>
    </row>
    <row r="32" spans="1:5">
      <c r="A32" s="552" t="str">
        <f t="shared" si="0"/>
        <v>7101_19</v>
      </c>
      <c r="B32" s="87" t="s">
        <v>334</v>
      </c>
      <c r="C32" s="38" t="s">
        <v>335</v>
      </c>
      <c r="D32" s="101"/>
      <c r="E32">
        <f t="shared" si="1"/>
        <v>19</v>
      </c>
    </row>
    <row r="33" spans="1:5" ht="56">
      <c r="A33" s="552" t="str">
        <f t="shared" si="0"/>
        <v>7101_20</v>
      </c>
      <c r="B33" s="556" t="s">
        <v>336</v>
      </c>
      <c r="C33" s="612" t="s">
        <v>228</v>
      </c>
      <c r="D33" s="557" t="str">
        <f>CONCATENATE("If 2, check Q",'2.1 Personal Biography'!A6,"
If Q",'2.1 Personal Biography'!A6,"= 1--&gt; section 8.1
If Q",'2.1 Personal Biography'!A6,"= 2 &amp; Female --&gt; Q",'8.3 Women Status'!A8,"
If Q",'2.1 Personal Biography'!A6,"= 2 &amp; Male--&gt; section 10.1")</f>
        <v>If 2, check Q2103
If Q2103= 1--&gt; section 8.1
If Q2103= 2 &amp; Female --&gt; Q8303
If Q2103= 2 &amp; Male--&gt; section 10.1</v>
      </c>
      <c r="E33">
        <f t="shared" si="1"/>
        <v>20</v>
      </c>
    </row>
    <row r="34" spans="1:5" ht="56">
      <c r="A34" s="552" t="str">
        <f t="shared" si="0"/>
        <v>7101_21</v>
      </c>
      <c r="B34" s="556" t="s">
        <v>337</v>
      </c>
      <c r="C34" s="77" t="s">
        <v>731</v>
      </c>
      <c r="D34" s="557" t="str">
        <f>CONCATENATE("Check year with Q",'2.1 Personal Biography'!A48," #1 in the table, to column. Error message if dates are not identical")</f>
        <v>Check year with Q2137 #1 in the table, to column. Error message if dates are not identical</v>
      </c>
      <c r="E34">
        <f t="shared" si="1"/>
        <v>21</v>
      </c>
    </row>
    <row r="35" spans="1:5" ht="60">
      <c r="A35" s="552" t="str">
        <f t="shared" si="0"/>
        <v>7101_22</v>
      </c>
      <c r="B35" s="564" t="s">
        <v>338</v>
      </c>
      <c r="C35" s="105" t="s">
        <v>745</v>
      </c>
      <c r="D35" s="554"/>
      <c r="E35">
        <f t="shared" si="1"/>
        <v>22</v>
      </c>
    </row>
    <row r="36" spans="1:5" ht="42">
      <c r="A36" s="552" t="str">
        <f t="shared" si="0"/>
        <v>7101_23</v>
      </c>
      <c r="B36" s="551" t="s">
        <v>339</v>
      </c>
      <c r="C36" s="77" t="s">
        <v>480</v>
      </c>
      <c r="D36" s="569" t="str">
        <f>CONCATENATE("If 2, 98--&gt; ",A40)</f>
        <v>If 2, 98--&gt; 7101_27</v>
      </c>
      <c r="E36">
        <f t="shared" si="1"/>
        <v>23</v>
      </c>
    </row>
    <row r="37" spans="1:5" ht="42">
      <c r="A37" s="552" t="str">
        <f t="shared" si="0"/>
        <v>7101_24</v>
      </c>
      <c r="B37" s="551" t="s">
        <v>340</v>
      </c>
      <c r="C37" s="77" t="s">
        <v>480</v>
      </c>
      <c r="D37" s="567" t="str">
        <f>CONCATENATE("If 2, 98 --&gt;", A39)</f>
        <v>If 2, 98 --&gt;7101_26</v>
      </c>
      <c r="E37">
        <f t="shared" si="1"/>
        <v>24</v>
      </c>
    </row>
    <row r="38" spans="1:5" ht="42">
      <c r="A38" s="552" t="str">
        <f t="shared" si="0"/>
        <v>7101_25</v>
      </c>
      <c r="B38" s="551" t="s">
        <v>261</v>
      </c>
      <c r="C38" s="77" t="s">
        <v>480</v>
      </c>
      <c r="D38" s="567" t="str">
        <f>CONCATENATE("After answering --&gt; Q",A40)</f>
        <v>After answering --&gt; Q7101_27</v>
      </c>
      <c r="E38">
        <f t="shared" si="1"/>
        <v>25</v>
      </c>
    </row>
    <row r="39" spans="1:5" ht="112">
      <c r="A39" s="552" t="str">
        <f t="shared" si="0"/>
        <v>7101_26</v>
      </c>
      <c r="B39" s="564" t="s">
        <v>262</v>
      </c>
      <c r="C39" s="77" t="s">
        <v>1023</v>
      </c>
      <c r="D39" s="554" t="s">
        <v>300</v>
      </c>
      <c r="E39">
        <f t="shared" si="1"/>
        <v>26</v>
      </c>
    </row>
    <row r="40" spans="1:5" ht="56">
      <c r="A40" s="552" t="str">
        <f t="shared" si="0"/>
        <v>7101_27</v>
      </c>
      <c r="B40" s="559" t="s">
        <v>467</v>
      </c>
      <c r="C40" s="77" t="s">
        <v>228</v>
      </c>
      <c r="D40" s="560" t="str">
        <f>CONCATENATE("If 2, check Q",'2.1 Personal Biography'!A6,"
If Q",'2.1 Personal Biography'!A6,"= 1--&gt; section 8.1
If Q",'2.1 Personal Biography'!A6,"= 2 &amp; Female --&gt; Q",'8.3 Women Status'!A8,"
If Q",'2.1 Personal Biography'!A6,"= 2 &amp; Male--&gt; section 10.1")</f>
        <v>If 2, check Q2103
If Q2103= 1--&gt; section 8.1
If Q2103= 2 &amp; Female --&gt; Q8303
If Q2103= 2 &amp; Male--&gt; section 10.1</v>
      </c>
      <c r="E40">
        <f t="shared" si="1"/>
        <v>27</v>
      </c>
    </row>
    <row r="41" spans="1:5" ht="24">
      <c r="A41" s="86" t="s">
        <v>758</v>
      </c>
      <c r="B41" s="613" t="s">
        <v>747</v>
      </c>
    </row>
    <row r="42" spans="1:5" ht="112">
      <c r="A42" s="552" t="str">
        <f>CONCATENATE(A$41,"_",E42)</f>
        <v>710[n]_1</v>
      </c>
      <c r="B42" s="556" t="s">
        <v>746</v>
      </c>
      <c r="C42" s="77" t="s">
        <v>731</v>
      </c>
      <c r="D42" s="557" t="str">
        <f>CONCATENATE("Check year with Q",'2.1 Personal Biography'!A48," #[n] in the table, from column. Error message if dates are not identical. Error message if date in Q ",A42, " is less than 6 months after date in Q",A14," for second job; similarly for subsequent jobs start dates must be at least six months apart")</f>
        <v>Check year with Q2137 #[n] in the table, from column. Error message if dates are not identical. Error message if date in Q 710[n]_1 is less than 6 months after date in Q7101_1 for second job; similarly for subsequent jobs start dates must be at least six months apart</v>
      </c>
      <c r="E42">
        <v>1</v>
      </c>
    </row>
    <row r="43" spans="1:5" ht="73">
      <c r="A43" s="552" t="str">
        <f t="shared" ref="A43:A68" si="2">CONCATENATE(A$41,"_",E43)</f>
        <v>710[n]_2</v>
      </c>
      <c r="B43" s="556" t="s">
        <v>748</v>
      </c>
      <c r="C43" s="610" t="s">
        <v>734</v>
      </c>
      <c r="D43" s="554"/>
      <c r="E43">
        <f t="shared" ref="E43:E68" si="3">E42+1</f>
        <v>2</v>
      </c>
    </row>
    <row r="44" spans="1:5">
      <c r="A44" s="552" t="str">
        <f t="shared" si="2"/>
        <v>710[n]_3</v>
      </c>
      <c r="B44" s="60" t="s">
        <v>749</v>
      </c>
      <c r="C44" s="546" t="s">
        <v>987</v>
      </c>
      <c r="D44" s="560" t="s">
        <v>934</v>
      </c>
      <c r="E44">
        <f t="shared" si="3"/>
        <v>3</v>
      </c>
    </row>
    <row r="45" spans="1:5" ht="28">
      <c r="A45" s="552" t="str">
        <f t="shared" si="2"/>
        <v>710[n]_4</v>
      </c>
      <c r="B45" s="60" t="s">
        <v>750</v>
      </c>
      <c r="C45" s="546" t="s">
        <v>935</v>
      </c>
      <c r="D45" s="560" t="s">
        <v>435</v>
      </c>
      <c r="E45">
        <f t="shared" si="3"/>
        <v>4</v>
      </c>
    </row>
    <row r="46" spans="1:5" ht="42">
      <c r="A46" s="552" t="str">
        <f t="shared" si="2"/>
        <v>710[n]_5</v>
      </c>
      <c r="B46" s="556" t="s">
        <v>751</v>
      </c>
      <c r="C46" s="120" t="s">
        <v>736</v>
      </c>
      <c r="D46" s="554"/>
      <c r="E46">
        <f t="shared" si="3"/>
        <v>5</v>
      </c>
    </row>
    <row r="47" spans="1:5" ht="97">
      <c r="A47" s="552" t="str">
        <f t="shared" si="2"/>
        <v>710[n]_6</v>
      </c>
      <c r="B47" s="556" t="s">
        <v>752</v>
      </c>
      <c r="C47" s="611" t="s">
        <v>737</v>
      </c>
      <c r="D47" s="563"/>
      <c r="E47">
        <f t="shared" si="3"/>
        <v>6</v>
      </c>
    </row>
    <row r="48" spans="1:5" ht="97">
      <c r="A48" s="552" t="str">
        <f t="shared" si="2"/>
        <v>710[n]_7</v>
      </c>
      <c r="B48" s="556" t="s">
        <v>753</v>
      </c>
      <c r="C48" s="610" t="s">
        <v>705</v>
      </c>
      <c r="D48" s="555"/>
      <c r="E48">
        <f t="shared" si="3"/>
        <v>7</v>
      </c>
    </row>
    <row r="49" spans="1:5" ht="61">
      <c r="A49" s="552" t="str">
        <f t="shared" si="2"/>
        <v>710[n]_8</v>
      </c>
      <c r="B49" s="556" t="s">
        <v>754</v>
      </c>
      <c r="C49" s="610" t="s">
        <v>738</v>
      </c>
      <c r="D49" s="554"/>
      <c r="E49">
        <f t="shared" si="3"/>
        <v>8</v>
      </c>
    </row>
    <row r="50" spans="1:5" ht="49">
      <c r="A50" s="552" t="str">
        <f t="shared" si="2"/>
        <v>710[n]_9</v>
      </c>
      <c r="B50" s="556" t="s">
        <v>755</v>
      </c>
      <c r="C50" s="612" t="s">
        <v>739</v>
      </c>
      <c r="D50" s="561" t="str">
        <f>CONCATENATE("If 3, 98 --&gt; Q",A53)</f>
        <v>If 3, 98 --&gt; Q710[n]_12</v>
      </c>
      <c r="E50">
        <f t="shared" si="3"/>
        <v>9</v>
      </c>
    </row>
    <row r="51" spans="1:5" ht="37">
      <c r="A51" s="552" t="str">
        <f t="shared" si="2"/>
        <v>710[n]_10</v>
      </c>
      <c r="B51" s="562" t="s">
        <v>326</v>
      </c>
      <c r="C51" s="612" t="s">
        <v>480</v>
      </c>
      <c r="D51" s="561" t="str">
        <f>CONCATENATE("If 1 --&gt; Q",A54)</f>
        <v>If 1 --&gt; Q710[n]_13</v>
      </c>
      <c r="E51">
        <f t="shared" si="3"/>
        <v>10</v>
      </c>
    </row>
    <row r="52" spans="1:5" ht="56">
      <c r="A52" s="552" t="str">
        <f t="shared" si="2"/>
        <v>710[n]_11</v>
      </c>
      <c r="B52" s="556" t="s">
        <v>327</v>
      </c>
      <c r="C52" s="77" t="s">
        <v>740</v>
      </c>
      <c r="D52" s="553" t="str">
        <f>CONCATENATE("After answering --&gt; Q",A54)</f>
        <v>After answering --&gt; Q710[n]_13</v>
      </c>
      <c r="E52">
        <f t="shared" si="3"/>
        <v>11</v>
      </c>
    </row>
    <row r="53" spans="1:5" ht="48">
      <c r="A53" s="552" t="str">
        <f t="shared" si="2"/>
        <v>710[n]_12</v>
      </c>
      <c r="B53" s="556" t="s">
        <v>328</v>
      </c>
      <c r="C53" s="562" t="s">
        <v>730</v>
      </c>
      <c r="D53" s="554"/>
      <c r="E53">
        <f t="shared" si="3"/>
        <v>12</v>
      </c>
    </row>
    <row r="54" spans="1:5" ht="37">
      <c r="A54" s="552" t="str">
        <f t="shared" si="2"/>
        <v>710[n]_13</v>
      </c>
      <c r="B54" s="556" t="s">
        <v>756</v>
      </c>
      <c r="C54" s="612" t="s">
        <v>480</v>
      </c>
      <c r="D54" s="554" t="str">
        <f>CONCATENATE("If 2 or 98 --&gt; Q",A57)</f>
        <v>If 2 or 98 --&gt; Q710[n]_16</v>
      </c>
      <c r="E54">
        <f t="shared" si="3"/>
        <v>13</v>
      </c>
    </row>
    <row r="55" spans="1:5" ht="36">
      <c r="A55" s="552" t="str">
        <f t="shared" si="2"/>
        <v>710[n]_14</v>
      </c>
      <c r="B55" s="556" t="s">
        <v>329</v>
      </c>
      <c r="C55" s="562" t="s">
        <v>741</v>
      </c>
      <c r="D55" s="561" t="str">
        <f>CONCATENATE("If 1 --&gt; Q",A58)</f>
        <v>If 1 --&gt; Q710[n]_17</v>
      </c>
      <c r="E55">
        <f t="shared" si="3"/>
        <v>14</v>
      </c>
    </row>
    <row r="56" spans="1:5" ht="56">
      <c r="A56" s="552" t="str">
        <f t="shared" si="2"/>
        <v>710[n]_15</v>
      </c>
      <c r="B56" s="556" t="s">
        <v>330</v>
      </c>
      <c r="C56" s="77" t="s">
        <v>740</v>
      </c>
      <c r="D56" s="553" t="str">
        <f>CONCATENATE("After answering --&gt; Q",A58)</f>
        <v>After answering --&gt; Q710[n]_17</v>
      </c>
      <c r="E56">
        <f t="shared" si="3"/>
        <v>15</v>
      </c>
    </row>
    <row r="57" spans="1:5" ht="37">
      <c r="A57" s="552" t="str">
        <f t="shared" si="2"/>
        <v>710[n]_16</v>
      </c>
      <c r="B57" s="556" t="s">
        <v>331</v>
      </c>
      <c r="C57" s="612" t="s">
        <v>480</v>
      </c>
      <c r="D57" s="554"/>
      <c r="E57">
        <f t="shared" si="3"/>
        <v>16</v>
      </c>
    </row>
    <row r="58" spans="1:5" ht="28">
      <c r="A58" s="552" t="str">
        <f t="shared" si="2"/>
        <v>710[n]_17</v>
      </c>
      <c r="B58" s="558" t="s">
        <v>332</v>
      </c>
      <c r="C58" s="77" t="s">
        <v>742</v>
      </c>
      <c r="D58" s="554" t="str">
        <f>CONCATENATE("If 2 --&gt; Q",A60)</f>
        <v>If 2 --&gt; Q710[n]_19</v>
      </c>
      <c r="E58">
        <f t="shared" si="3"/>
        <v>17</v>
      </c>
    </row>
    <row r="59" spans="1:5" ht="56">
      <c r="A59" s="552" t="str">
        <f t="shared" si="2"/>
        <v>710[n]_18</v>
      </c>
      <c r="B59" s="558" t="s">
        <v>333</v>
      </c>
      <c r="C59" s="77" t="s">
        <v>743</v>
      </c>
      <c r="D59" s="553" t="str">
        <f>CONCATENATE("Provide hierarchical dropdown menus.                                                   After answering --&gt; Q",A61)</f>
        <v>Provide hierarchical dropdown menus.                                                   After answering --&gt; Q710[n]_20</v>
      </c>
      <c r="E59">
        <f t="shared" si="3"/>
        <v>18</v>
      </c>
    </row>
    <row r="60" spans="1:5">
      <c r="A60" s="552" t="str">
        <f t="shared" si="2"/>
        <v>710[n]_19</v>
      </c>
      <c r="B60" s="87" t="s">
        <v>334</v>
      </c>
      <c r="C60" s="38" t="s">
        <v>335</v>
      </c>
      <c r="D60" s="561"/>
      <c r="E60">
        <f t="shared" si="3"/>
        <v>19</v>
      </c>
    </row>
    <row r="61" spans="1:5" ht="56">
      <c r="A61" s="552" t="str">
        <f t="shared" si="2"/>
        <v>710[n]_20</v>
      </c>
      <c r="B61" s="556" t="s">
        <v>336</v>
      </c>
      <c r="C61" s="612" t="s">
        <v>228</v>
      </c>
      <c r="D61" s="557" t="str">
        <f>CONCATENATE("If 2, check Q",'2.1 Personal Biography'!A6,"
If Q",'2.1 Personal Biography'!A6,"= 1--&gt; section 8.1
If Q",'2.1 Personal Biography'!A6,"= 2 &amp; Female --&gt; Q",'8.3 Women Status'!A8,"
If Q",'2.1 Personal Biography'!A6,"= 2 &amp; Male--&gt; section 10.1")</f>
        <v>If 2, check Q2103
If Q2103= 1--&gt; section 8.1
If Q2103= 2 &amp; Female --&gt; Q8303
If Q2103= 2 &amp; Male--&gt; section 10.1</v>
      </c>
      <c r="E61">
        <f t="shared" si="3"/>
        <v>20</v>
      </c>
    </row>
    <row r="62" spans="1:5" ht="56">
      <c r="A62" s="552" t="str">
        <f t="shared" si="2"/>
        <v>710[n]_21</v>
      </c>
      <c r="B62" s="556" t="s">
        <v>337</v>
      </c>
      <c r="C62" s="77" t="s">
        <v>731</v>
      </c>
      <c r="D62" s="557" t="str">
        <f>CONCATENATE("Check year with Q",'2.1 Personal Biography'!A48," #[n] in the table, to column. Error message if dates are not identical")</f>
        <v>Check year with Q2137 #[n] in the table, to column. Error message if dates are not identical</v>
      </c>
      <c r="E62">
        <f t="shared" si="3"/>
        <v>21</v>
      </c>
    </row>
    <row r="63" spans="1:5" ht="60">
      <c r="A63" s="552" t="str">
        <f t="shared" si="2"/>
        <v>710[n]_22</v>
      </c>
      <c r="B63" s="564" t="s">
        <v>338</v>
      </c>
      <c r="C63" s="564" t="s">
        <v>745</v>
      </c>
      <c r="D63" s="554"/>
      <c r="E63">
        <f t="shared" si="3"/>
        <v>22</v>
      </c>
    </row>
    <row r="64" spans="1:5" ht="42">
      <c r="A64" s="552" t="str">
        <f t="shared" si="2"/>
        <v>710[n]_23</v>
      </c>
      <c r="B64" s="551" t="s">
        <v>339</v>
      </c>
      <c r="C64" s="77" t="s">
        <v>480</v>
      </c>
      <c r="D64" s="569" t="str">
        <f>CONCATENATE("If 2, 98--&gt; ",A68)</f>
        <v>If 2, 98--&gt; 710[n]_27</v>
      </c>
      <c r="E64">
        <f t="shared" si="3"/>
        <v>23</v>
      </c>
    </row>
    <row r="65" spans="1:5" ht="42">
      <c r="A65" s="552" t="str">
        <f t="shared" si="2"/>
        <v>710[n]_24</v>
      </c>
      <c r="B65" s="551" t="s">
        <v>340</v>
      </c>
      <c r="C65" s="77" t="s">
        <v>480</v>
      </c>
      <c r="D65" s="567" t="str">
        <f>CONCATENATE("If 2, 98 --&gt;", A67)</f>
        <v>If 2, 98 --&gt;710[n]_26</v>
      </c>
      <c r="E65">
        <f t="shared" si="3"/>
        <v>24</v>
      </c>
    </row>
    <row r="66" spans="1:5" ht="42">
      <c r="A66" s="552" t="str">
        <f t="shared" si="2"/>
        <v>710[n]_25</v>
      </c>
      <c r="B66" s="551" t="s">
        <v>261</v>
      </c>
      <c r="C66" s="77" t="s">
        <v>480</v>
      </c>
      <c r="D66" s="567" t="str">
        <f>CONCATENATE("After answering --&gt; Q",A68)</f>
        <v>After answering --&gt; Q710[n]_27</v>
      </c>
      <c r="E66">
        <f t="shared" si="3"/>
        <v>25</v>
      </c>
    </row>
    <row r="67" spans="1:5" ht="112">
      <c r="A67" s="552" t="str">
        <f t="shared" si="2"/>
        <v>710[n]_26</v>
      </c>
      <c r="B67" s="564" t="s">
        <v>262</v>
      </c>
      <c r="C67" s="77" t="s">
        <v>1023</v>
      </c>
      <c r="D67" s="554" t="s">
        <v>300</v>
      </c>
      <c r="E67">
        <f t="shared" si="3"/>
        <v>26</v>
      </c>
    </row>
    <row r="68" spans="1:5" ht="56">
      <c r="A68" s="552" t="str">
        <f t="shared" si="2"/>
        <v>710[n]_27</v>
      </c>
      <c r="B68" s="559" t="s">
        <v>757</v>
      </c>
      <c r="C68" s="77" t="s">
        <v>228</v>
      </c>
      <c r="D68" s="560" t="str">
        <f>CONCATENATE("If 2, check Q",'2.1 Personal Biography'!A6,"
If Q",'2.1 Personal Biography'!A6,"= 1--&gt; section 8.1
If Q",'2.1 Personal Biography'!A6,"= 2 &amp; Female --&gt; Q",'8.3 Women Status'!A8,"
If Q",'2.1 Personal Biography'!A6,"= 2 &amp; Male--&gt; section 10.1")</f>
        <v>If 2, check Q2103
If Q2103= 1--&gt; section 8.1
If Q2103= 2 &amp; Female --&gt; Q8303
If Q2103= 2 &amp; Male--&gt; section 10.1</v>
      </c>
      <c r="E68">
        <f t="shared" si="3"/>
        <v>27</v>
      </c>
    </row>
  </sheetData>
  <customSheetViews>
    <customSheetView guid="{31A12346-0F01-1349-8588-78911923E3FD}" scale="90" showPageBreaks="1" printArea="1" showRuler="0" topLeftCell="A30">
      <selection activeCell="C40" sqref="C40"/>
      <colBreaks count="1" manualBreakCount="1">
        <brk id="9" max="48" man="1"/>
      </colBreaks>
      <pageSetup paperSize="9" scale="55" fitToWidth="2" orientation="portrait"/>
    </customSheetView>
    <customSheetView guid="{A57FA7A2-D613-4CB4-A390-3CAB141D409F}" showPageBreaks="1" printArea="1" showRuler="0" topLeftCell="A41">
      <selection activeCell="C44" sqref="C44"/>
      <colBreaks count="1" manualBreakCount="1">
        <brk id="9" max="48" man="1"/>
      </colBreaks>
      <pageSetup paperSize="9" scale="55" fitToWidth="2" orientation="portrait"/>
    </customSheetView>
    <customSheetView guid="{DAC6312B-2C52-4D86-9CC3-7542001FACCE}" scale="90" showPageBreaks="1" printArea="1" showRuler="0">
      <selection activeCell="B6" sqref="B6"/>
      <colBreaks count="1" manualBreakCount="1">
        <brk id="9" max="48" man="1"/>
      </colBreaks>
      <pageSetup paperSize="9" scale="55" fitToWidth="2" orientation="portrait"/>
    </customSheetView>
    <customSheetView guid="{4678BB01-2F1C-6343-A784-E4537624D67F}" showPageBreaks="1" printArea="1" showRuler="0">
      <selection activeCell="E2" sqref="E2"/>
      <colBreaks count="1" manualBreakCount="1">
        <brk id="9" max="48" man="1"/>
      </colBreaks>
      <pageSetup paperSize="9" scale="55" fitToWidth="2" orientation="portrait"/>
    </customSheetView>
    <customSheetView guid="{A5A9FABE-33F3-43F1-B87F-E93FEE868B35}" scale="90" showPageBreaks="1" printArea="1" view="pageBreakPreview" showRuler="0">
      <selection activeCell="G43" sqref="G43"/>
      <colBreaks count="1" manualBreakCount="1">
        <brk id="9" max="69" man="1"/>
      </colBreaks>
      <pageSetup paperSize="9" scale="55" fitToWidth="2" orientation="portrait"/>
    </customSheetView>
  </customSheetViews>
  <mergeCells count="5">
    <mergeCell ref="R2:U4"/>
    <mergeCell ref="B13:E13"/>
    <mergeCell ref="A1:D1"/>
    <mergeCell ref="A2:D2"/>
    <mergeCell ref="A4:D4"/>
  </mergeCells>
  <phoneticPr fontId="15" type="noConversion"/>
  <pageMargins left="0.7" right="0.7" top="0.75" bottom="0.75" header="0.3" footer="0.3"/>
  <pageSetup paperSize="9" scale="55" fitToWidth="2" orientation="portrait"/>
  <colBreaks count="1" manualBreakCount="1">
    <brk id="9" max="48" man="1"/>
  </colBreaks>
  <drawing r:id="rId1"/>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8"/>
  <sheetViews>
    <sheetView showRuler="0" topLeftCell="A2" zoomScale="105" workbookViewId="0">
      <selection activeCell="B10" sqref="B10"/>
    </sheetView>
  </sheetViews>
  <sheetFormatPr baseColWidth="10" defaultColWidth="11.5" defaultRowHeight="14" x14ac:dyDescent="0"/>
  <cols>
    <col min="1" max="1" width="11.5" style="84"/>
    <col min="2" max="2" width="53" customWidth="1"/>
    <col min="3" max="3" width="45.5" customWidth="1"/>
    <col min="4" max="4" width="21.5" customWidth="1"/>
  </cols>
  <sheetData>
    <row r="2" spans="1:3" ht="15" thickBot="1">
      <c r="A2" s="85" t="s">
        <v>167</v>
      </c>
      <c r="B2" s="56"/>
      <c r="C2" s="56"/>
    </row>
    <row r="3" spans="1:3">
      <c r="A3" s="85" t="s">
        <v>168</v>
      </c>
      <c r="B3" s="83"/>
      <c r="C3" s="82"/>
    </row>
    <row r="4" spans="1:3" s="79" customFormat="1">
      <c r="A4" s="85" t="s">
        <v>90</v>
      </c>
      <c r="B4" s="81"/>
      <c r="C4" s="81"/>
    </row>
    <row r="5" spans="1:3">
      <c r="A5" s="85" t="s">
        <v>169</v>
      </c>
      <c r="B5" s="81"/>
      <c r="C5" s="81"/>
    </row>
    <row r="6" spans="1:3" ht="17">
      <c r="A6" s="85" t="s">
        <v>13</v>
      </c>
      <c r="B6" s="58"/>
      <c r="C6" s="58"/>
    </row>
    <row r="7" spans="1:3" ht="17">
      <c r="A7" s="85" t="s">
        <v>14</v>
      </c>
      <c r="B7" s="58"/>
      <c r="C7" s="58"/>
    </row>
    <row r="8" spans="1:3">
      <c r="B8" s="57"/>
    </row>
  </sheetData>
  <customSheetViews>
    <customSheetView guid="{31A12346-0F01-1349-8588-78911923E3FD}" scale="105" state="hidden" showRuler="0" topLeftCell="A2">
      <selection activeCell="B10" sqref="B10"/>
    </customSheetView>
    <customSheetView guid="{A57FA7A2-D613-4CB4-A390-3CAB141D409F}" scale="105" state="hidden" showRuler="0" topLeftCell="A2">
      <selection activeCell="B10" sqref="B10"/>
    </customSheetView>
    <customSheetView guid="{DAC6312B-2C52-4D86-9CC3-7542001FACCE}" scale="105" state="hidden" showRuler="0" topLeftCell="A2">
      <selection activeCell="B10" sqref="B10"/>
    </customSheetView>
    <customSheetView guid="{4678BB01-2F1C-6343-A784-E4537624D67F}" scale="105" state="hidden" showRuler="0" topLeftCell="A2">
      <selection activeCell="B10" sqref="B10"/>
    </customSheetView>
    <customSheetView guid="{A5A9FABE-33F3-43F1-B87F-E93FEE868B35}" scale="105" state="hidden" showRuler="0" topLeftCell="A2">
      <selection activeCell="B10" sqref="B10"/>
    </customSheetView>
  </customSheetViews>
  <pageMargins left="0.7" right="0.7" top="0.75" bottom="0.75" header="0.3" footer="0.3"/>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3"/>
  <sheetViews>
    <sheetView showRuler="0" view="pageBreakPreview" topLeftCell="A7" zoomScale="90" zoomScaleNormal="90" zoomScaleSheetLayoutView="90" zoomScalePageLayoutView="90" workbookViewId="0">
      <selection activeCell="C14" sqref="C14"/>
    </sheetView>
  </sheetViews>
  <sheetFormatPr baseColWidth="10" defaultColWidth="8.83203125" defaultRowHeight="12" x14ac:dyDescent="0"/>
  <cols>
    <col min="1" max="1" width="14.6640625" style="100" customWidth="1"/>
    <col min="2" max="2" width="32.6640625" style="2" customWidth="1"/>
    <col min="3" max="3" width="42.33203125" style="2" customWidth="1"/>
    <col min="4" max="4" width="26.5" style="2" customWidth="1"/>
    <col min="5" max="16384" width="8.83203125" style="1"/>
  </cols>
  <sheetData>
    <row r="1" spans="1:5" ht="15">
      <c r="A1" s="1017" t="s">
        <v>172</v>
      </c>
      <c r="B1" s="1017"/>
      <c r="C1" s="1017"/>
      <c r="D1" s="1017"/>
      <c r="E1"/>
    </row>
    <row r="2" spans="1:5" ht="12.75" customHeight="1">
      <c r="A2" s="1018" t="s">
        <v>173</v>
      </c>
      <c r="B2" s="1018"/>
      <c r="C2" s="1018"/>
      <c r="D2" s="1018"/>
    </row>
    <row r="3" spans="1:5" ht="50" customHeight="1">
      <c r="A3" s="1019" t="s">
        <v>1081</v>
      </c>
      <c r="B3" s="1020"/>
      <c r="C3" s="1020"/>
      <c r="D3" s="1020"/>
    </row>
    <row r="4" spans="1:5" ht="21" customHeight="1">
      <c r="A4" s="109" t="s">
        <v>195</v>
      </c>
      <c r="B4" s="110" t="s">
        <v>196</v>
      </c>
      <c r="C4" s="111" t="s">
        <v>210</v>
      </c>
      <c r="D4" s="112" t="s">
        <v>299</v>
      </c>
    </row>
    <row r="5" spans="1:5" ht="23" customHeight="1">
      <c r="A5" s="1021" t="s">
        <v>341</v>
      </c>
      <c r="B5" s="1022"/>
      <c r="C5" s="1022"/>
      <c r="D5" s="1022"/>
    </row>
    <row r="6" spans="1:5" ht="60">
      <c r="A6" s="571">
        <v>8101</v>
      </c>
      <c r="B6" s="576" t="s">
        <v>102</v>
      </c>
      <c r="C6" s="69" t="s">
        <v>759</v>
      </c>
      <c r="D6" s="572" t="s">
        <v>298</v>
      </c>
    </row>
    <row r="7" spans="1:5" ht="60">
      <c r="A7" s="571">
        <f t="shared" ref="A7:A18" si="0">A6+1</f>
        <v>8102</v>
      </c>
      <c r="B7" s="576" t="s">
        <v>2</v>
      </c>
      <c r="C7" s="69" t="s">
        <v>759</v>
      </c>
      <c r="D7" s="572" t="s">
        <v>298</v>
      </c>
    </row>
    <row r="8" spans="1:5" ht="24">
      <c r="A8" s="571">
        <f t="shared" si="0"/>
        <v>8103</v>
      </c>
      <c r="B8" s="580" t="s">
        <v>437</v>
      </c>
      <c r="C8" s="614" t="s">
        <v>762</v>
      </c>
      <c r="D8" s="572" t="str">
        <f>CONCATENATE("If 2--&gt;",A10)</f>
        <v>If 2--&gt;8105</v>
      </c>
    </row>
    <row r="9" spans="1:5" ht="96">
      <c r="A9" s="571">
        <f t="shared" si="0"/>
        <v>8104</v>
      </c>
      <c r="B9" s="580" t="s">
        <v>438</v>
      </c>
      <c r="C9" s="614" t="s">
        <v>761</v>
      </c>
      <c r="D9" s="578"/>
    </row>
    <row r="10" spans="1:5" ht="84">
      <c r="A10" s="642">
        <f t="shared" si="0"/>
        <v>8105</v>
      </c>
      <c r="B10" s="580" t="s">
        <v>439</v>
      </c>
      <c r="C10" s="615" t="s">
        <v>1084</v>
      </c>
      <c r="D10" s="572" t="s">
        <v>300</v>
      </c>
    </row>
    <row r="11" spans="1:5" ht="48">
      <c r="A11" s="642">
        <f t="shared" si="0"/>
        <v>8106</v>
      </c>
      <c r="B11" s="580" t="s">
        <v>174</v>
      </c>
      <c r="C11" s="614" t="s">
        <v>763</v>
      </c>
      <c r="D11" s="579" t="str">
        <f>CONCATENATE("If 3 --&gt; Q",A13,"
 If 4 --&gt; Q",A14)</f>
        <v>If 3 --&gt; Q8108
 If 4 --&gt; Q8109</v>
      </c>
    </row>
    <row r="12" spans="1:5" ht="36">
      <c r="A12" s="642">
        <f t="shared" si="0"/>
        <v>8107</v>
      </c>
      <c r="B12" s="580" t="s">
        <v>342</v>
      </c>
      <c r="C12" s="118" t="s">
        <v>764</v>
      </c>
      <c r="D12" s="573"/>
    </row>
    <row r="13" spans="1:5" ht="47.25" customHeight="1">
      <c r="A13" s="642">
        <f t="shared" si="0"/>
        <v>8108</v>
      </c>
      <c r="B13" s="68" t="s">
        <v>441</v>
      </c>
      <c r="C13" s="117" t="s">
        <v>557</v>
      </c>
      <c r="D13" s="113" t="s">
        <v>298</v>
      </c>
    </row>
    <row r="14" spans="1:5" ht="60">
      <c r="A14" s="642">
        <f t="shared" si="0"/>
        <v>8109</v>
      </c>
      <c r="B14" s="580" t="s">
        <v>440</v>
      </c>
      <c r="C14" s="118" t="s">
        <v>228</v>
      </c>
      <c r="D14" s="581" t="str">
        <f>CONCATENATE("Validation:
Automatically determine based on the year of the last marriage in section 2.1 If 2 and Female --&gt; section 8.2; if 2 and male --&gt; section 10.1")</f>
        <v>Validation:
Automatically determine based on the year of the last marriage in section 2.1 If 2 and Female --&gt; section 8.2; if 2 and male --&gt; section 10.1</v>
      </c>
    </row>
    <row r="15" spans="1:5" ht="60">
      <c r="A15" s="642">
        <f t="shared" si="0"/>
        <v>8110</v>
      </c>
      <c r="B15" s="575" t="s">
        <v>175</v>
      </c>
      <c r="C15" s="119" t="s">
        <v>765</v>
      </c>
      <c r="D15" s="572" t="s">
        <v>298</v>
      </c>
    </row>
    <row r="16" spans="1:5" ht="60">
      <c r="A16" s="642">
        <f t="shared" si="0"/>
        <v>8111</v>
      </c>
      <c r="B16" s="577" t="s">
        <v>442</v>
      </c>
      <c r="C16" s="119" t="s">
        <v>765</v>
      </c>
      <c r="D16" s="572" t="s">
        <v>298</v>
      </c>
    </row>
    <row r="17" spans="1:4">
      <c r="A17" s="642">
        <f t="shared" si="0"/>
        <v>8112</v>
      </c>
      <c r="B17" s="570" t="s">
        <v>1077</v>
      </c>
      <c r="C17" s="119"/>
      <c r="D17" s="575"/>
    </row>
    <row r="18" spans="1:4" ht="23" customHeight="1">
      <c r="A18" s="1008">
        <f t="shared" si="0"/>
        <v>8113</v>
      </c>
      <c r="B18" s="1011" t="s">
        <v>969</v>
      </c>
      <c r="C18" s="355"/>
      <c r="D18" s="1014"/>
    </row>
    <row r="19" spans="1:4" ht="21" customHeight="1">
      <c r="A19" s="1009"/>
      <c r="B19" s="1012"/>
      <c r="C19" s="69"/>
      <c r="D19" s="1015"/>
    </row>
    <row r="20" spans="1:4" ht="19" customHeight="1">
      <c r="A20" s="1009"/>
      <c r="B20" s="1012"/>
      <c r="C20" s="69"/>
      <c r="D20" s="1015"/>
    </row>
    <row r="21" spans="1:4" ht="21" customHeight="1">
      <c r="A21" s="1009"/>
      <c r="B21" s="1012"/>
      <c r="C21" s="69"/>
      <c r="D21" s="1015"/>
    </row>
    <row r="22" spans="1:4" ht="53" customHeight="1">
      <c r="A22" s="1010"/>
      <c r="B22" s="1013"/>
      <c r="C22" s="117"/>
      <c r="D22" s="1016"/>
    </row>
    <row r="23" spans="1:4" ht="52.5" customHeight="1">
      <c r="A23" s="642">
        <f>A18+1</f>
        <v>8114</v>
      </c>
      <c r="B23" s="4" t="s">
        <v>3</v>
      </c>
      <c r="C23" s="121" t="s">
        <v>444</v>
      </c>
      <c r="D23" s="113" t="s">
        <v>298</v>
      </c>
    </row>
    <row r="24" spans="1:4" ht="72">
      <c r="A24" s="574">
        <f>A23+1</f>
        <v>8115</v>
      </c>
      <c r="B24" s="570" t="s">
        <v>1076</v>
      </c>
      <c r="C24" s="119" t="s">
        <v>767</v>
      </c>
      <c r="D24" s="575" t="str">
        <f>CONCATENATE("Provide numerical textbox")</f>
        <v>Provide numerical textbox</v>
      </c>
    </row>
    <row r="25" spans="1:4" ht="27" customHeight="1">
      <c r="A25" s="1008">
        <f>A24+1</f>
        <v>8116</v>
      </c>
      <c r="B25" s="1011" t="s">
        <v>969</v>
      </c>
      <c r="C25" s="355"/>
      <c r="D25" s="1014"/>
    </row>
    <row r="26" spans="1:4" ht="23.25" customHeight="1">
      <c r="A26" s="1009"/>
      <c r="B26" s="1012"/>
      <c r="C26" s="69"/>
      <c r="D26" s="1015"/>
    </row>
    <row r="27" spans="1:4" ht="23.25" customHeight="1">
      <c r="A27" s="1009"/>
      <c r="B27" s="1012"/>
      <c r="C27" s="69"/>
      <c r="D27" s="1015"/>
    </row>
    <row r="28" spans="1:4" ht="23.25" customHeight="1">
      <c r="A28" s="1009"/>
      <c r="B28" s="1012"/>
      <c r="C28" s="69"/>
      <c r="D28" s="1015"/>
    </row>
    <row r="29" spans="1:4" ht="46" customHeight="1">
      <c r="A29" s="1010"/>
      <c r="B29" s="1013"/>
      <c r="C29" s="117"/>
      <c r="D29" s="1016"/>
    </row>
    <row r="30" spans="1:4" ht="60">
      <c r="A30" s="571">
        <f>A25+1</f>
        <v>8117</v>
      </c>
      <c r="B30" s="570" t="s">
        <v>1078</v>
      </c>
      <c r="C30" s="119" t="s">
        <v>767</v>
      </c>
      <c r="D30" s="575" t="str">
        <f>CONCATENATE("Provide numerical textbox
If =0 --&gt;",A36)</f>
        <v>Provide numerical textbox
If =0 --&gt;8119</v>
      </c>
    </row>
    <row r="31" spans="1:4" ht="26" customHeight="1">
      <c r="A31" s="1008">
        <f>A30+1</f>
        <v>8118</v>
      </c>
      <c r="B31" s="1011" t="s">
        <v>1079</v>
      </c>
      <c r="C31" s="355" t="s">
        <v>443</v>
      </c>
      <c r="D31" s="1014" t="s">
        <v>298</v>
      </c>
    </row>
    <row r="32" spans="1:4" ht="23.25" customHeight="1">
      <c r="A32" s="1009"/>
      <c r="B32" s="1012"/>
      <c r="C32" s="69" t="s">
        <v>558</v>
      </c>
      <c r="D32" s="1015"/>
    </row>
    <row r="33" spans="1:4" ht="23.25" customHeight="1">
      <c r="A33" s="1009"/>
      <c r="B33" s="1012"/>
      <c r="C33" s="69" t="s">
        <v>559</v>
      </c>
      <c r="D33" s="1015"/>
    </row>
    <row r="34" spans="1:4" ht="23.25" customHeight="1">
      <c r="A34" s="1009"/>
      <c r="B34" s="1012"/>
      <c r="C34" s="69" t="s">
        <v>560</v>
      </c>
      <c r="D34" s="1015"/>
    </row>
    <row r="35" spans="1:4" ht="45" customHeight="1">
      <c r="A35" s="1010"/>
      <c r="B35" s="1013"/>
      <c r="C35" s="117" t="s">
        <v>766</v>
      </c>
      <c r="D35" s="1016"/>
    </row>
    <row r="36" spans="1:4" ht="60">
      <c r="A36" s="571">
        <f>A31+1</f>
        <v>8119</v>
      </c>
      <c r="B36" s="570" t="s">
        <v>343</v>
      </c>
      <c r="C36" s="119" t="s">
        <v>767</v>
      </c>
      <c r="D36" s="575" t="str">
        <f>CONCATENATE("Provide numerical textbox
If male, after answering --&gt; section 10.1")</f>
        <v>Provide numerical textbox
If male, after answering --&gt; section 10.1</v>
      </c>
    </row>
    <row r="37" spans="1:4" s="74" customFormat="1" ht="23.25" customHeight="1">
      <c r="A37" s="114"/>
      <c r="C37" s="72"/>
      <c r="D37" s="73"/>
    </row>
    <row r="38" spans="1:4">
      <c r="A38" s="115"/>
      <c r="B38" s="32"/>
      <c r="C38" s="32"/>
      <c r="D38" s="32"/>
    </row>
    <row r="39" spans="1:4">
      <c r="A39" s="115"/>
      <c r="B39" s="32"/>
      <c r="C39" s="32"/>
      <c r="D39" s="32"/>
    </row>
    <row r="40" spans="1:4">
      <c r="A40" s="115"/>
      <c r="B40" s="32"/>
      <c r="C40" s="32"/>
      <c r="D40" s="32"/>
    </row>
    <row r="41" spans="1:4">
      <c r="A41" s="115"/>
      <c r="B41" s="32"/>
      <c r="C41" s="32"/>
      <c r="D41" s="32"/>
    </row>
    <row r="42" spans="1:4">
      <c r="A42" s="115"/>
      <c r="B42" s="32"/>
      <c r="C42" s="32"/>
      <c r="D42" s="32"/>
    </row>
    <row r="43" spans="1:4">
      <c r="A43" s="115"/>
      <c r="B43" s="32"/>
      <c r="C43" s="32"/>
      <c r="D43" s="32"/>
    </row>
    <row r="44" spans="1:4">
      <c r="A44" s="115"/>
      <c r="B44" s="32"/>
      <c r="C44" s="32"/>
      <c r="D44" s="32"/>
    </row>
    <row r="45" spans="1:4">
      <c r="A45" s="115"/>
      <c r="B45" s="32"/>
      <c r="C45" s="32"/>
      <c r="D45" s="32"/>
    </row>
    <row r="46" spans="1:4">
      <c r="A46" s="115"/>
      <c r="B46" s="32"/>
      <c r="C46" s="32"/>
      <c r="D46" s="32"/>
    </row>
    <row r="47" spans="1:4">
      <c r="A47" s="115"/>
      <c r="B47" s="32"/>
      <c r="C47" s="32"/>
      <c r="D47" s="32"/>
    </row>
    <row r="48" spans="1:4">
      <c r="A48" s="115"/>
      <c r="B48" s="32"/>
      <c r="C48" s="32"/>
      <c r="D48" s="32"/>
    </row>
    <row r="49" spans="1:4">
      <c r="A49" s="115"/>
      <c r="B49" s="32"/>
      <c r="C49" s="32"/>
      <c r="D49" s="32"/>
    </row>
    <row r="50" spans="1:4">
      <c r="A50" s="116"/>
      <c r="B50" s="40"/>
      <c r="C50" s="40"/>
      <c r="D50" s="40"/>
    </row>
    <row r="51" spans="1:4">
      <c r="A51" s="116"/>
      <c r="B51" s="40"/>
      <c r="C51" s="40"/>
      <c r="D51" s="40"/>
    </row>
    <row r="52" spans="1:4">
      <c r="A52" s="116"/>
      <c r="B52" s="40"/>
      <c r="C52" s="40"/>
      <c r="D52" s="40"/>
    </row>
    <row r="53" spans="1:4">
      <c r="A53" s="116"/>
      <c r="B53" s="40"/>
      <c r="C53" s="40"/>
      <c r="D53" s="40"/>
    </row>
    <row r="54" spans="1:4">
      <c r="A54" s="116"/>
      <c r="B54" s="40"/>
      <c r="C54" s="40"/>
      <c r="D54" s="40"/>
    </row>
    <row r="55" spans="1:4">
      <c r="A55" s="116"/>
      <c r="B55" s="40"/>
      <c r="C55" s="40"/>
      <c r="D55" s="40"/>
    </row>
    <row r="56" spans="1:4">
      <c r="A56" s="116"/>
      <c r="B56" s="40"/>
      <c r="C56" s="40"/>
      <c r="D56" s="40"/>
    </row>
    <row r="57" spans="1:4">
      <c r="A57" s="116"/>
      <c r="B57" s="40"/>
      <c r="C57" s="40"/>
      <c r="D57" s="40"/>
    </row>
    <row r="58" spans="1:4">
      <c r="A58" s="116"/>
      <c r="B58" s="40"/>
      <c r="C58" s="40"/>
      <c r="D58" s="40"/>
    </row>
    <row r="59" spans="1:4">
      <c r="A59" s="116"/>
      <c r="B59" s="40"/>
      <c r="C59" s="40"/>
      <c r="D59" s="40"/>
    </row>
    <row r="60" spans="1:4">
      <c r="A60" s="116"/>
      <c r="B60" s="40"/>
      <c r="C60" s="40"/>
      <c r="D60" s="40"/>
    </row>
    <row r="61" spans="1:4">
      <c r="A61" s="116"/>
      <c r="B61" s="40"/>
      <c r="C61" s="40"/>
      <c r="D61" s="40"/>
    </row>
    <row r="62" spans="1:4">
      <c r="A62" s="116"/>
      <c r="B62" s="40"/>
      <c r="C62" s="40"/>
      <c r="D62" s="40"/>
    </row>
    <row r="63" spans="1:4">
      <c r="A63" s="116"/>
      <c r="B63" s="40"/>
      <c r="C63" s="40"/>
      <c r="D63" s="40"/>
    </row>
    <row r="64" spans="1:4">
      <c r="A64" s="116"/>
      <c r="B64" s="40"/>
      <c r="C64" s="40"/>
      <c r="D64" s="40"/>
    </row>
    <row r="65" spans="1:4">
      <c r="A65" s="116"/>
      <c r="B65" s="40"/>
      <c r="C65" s="40"/>
      <c r="D65" s="40"/>
    </row>
    <row r="66" spans="1:4">
      <c r="A66" s="116"/>
      <c r="B66" s="40"/>
      <c r="C66" s="40"/>
      <c r="D66" s="40"/>
    </row>
    <row r="67" spans="1:4">
      <c r="A67" s="116"/>
      <c r="B67" s="40"/>
      <c r="C67" s="40"/>
      <c r="D67" s="40"/>
    </row>
    <row r="68" spans="1:4">
      <c r="A68" s="116"/>
      <c r="B68" s="40"/>
      <c r="C68" s="40"/>
      <c r="D68" s="40"/>
    </row>
    <row r="69" spans="1:4">
      <c r="A69" s="116"/>
      <c r="B69" s="40"/>
      <c r="C69" s="40"/>
      <c r="D69" s="40"/>
    </row>
    <row r="70" spans="1:4">
      <c r="A70" s="116"/>
      <c r="B70" s="40"/>
      <c r="C70" s="40"/>
      <c r="D70" s="40"/>
    </row>
    <row r="71" spans="1:4">
      <c r="A71" s="116"/>
      <c r="B71" s="40"/>
      <c r="C71" s="40"/>
      <c r="D71" s="40"/>
    </row>
    <row r="72" spans="1:4">
      <c r="A72" s="116"/>
      <c r="B72" s="40"/>
      <c r="C72" s="40"/>
      <c r="D72" s="40"/>
    </row>
    <row r="73" spans="1:4">
      <c r="A73" s="116"/>
      <c r="B73" s="40"/>
      <c r="C73" s="40"/>
      <c r="D73" s="40"/>
    </row>
  </sheetData>
  <customSheetViews>
    <customSheetView guid="{31A12346-0F01-1349-8588-78911923E3FD}" scale="90" showPageBreaks="1" printArea="1" showRuler="0" topLeftCell="A7">
      <selection activeCell="C14" sqref="C14"/>
      <pageSetup paperSize="9" scale="28" fitToWidth="5" orientation="portrait"/>
      <headerFooter alignWithMargins="0"/>
    </customSheetView>
    <customSheetView guid="{A57FA7A2-D613-4CB4-A390-3CAB141D409F}" showPageBreaks="1" printArea="1" view="pageBreakPreview" showRuler="0" topLeftCell="A30">
      <selection activeCell="A42" sqref="A42"/>
      <pageSetup paperSize="9" scale="28" fitToWidth="5" orientation="portrait"/>
      <headerFooter alignWithMargins="0"/>
    </customSheetView>
    <customSheetView guid="{DAC6312B-2C52-4D86-9CC3-7542001FACCE}" scale="90" showPageBreaks="1" printArea="1" view="pageBreakPreview" showRuler="0">
      <selection activeCell="B6" sqref="B6"/>
      <pageSetup paperSize="9" scale="28" fitToWidth="5" orientation="portrait"/>
      <headerFooter alignWithMargins="0"/>
    </customSheetView>
    <customSheetView guid="{4678BB01-2F1C-6343-A784-E4537624D67F}" showPageBreaks="1" printArea="1" showRuler="0">
      <selection activeCell="E1" sqref="E1"/>
      <pageSetup paperSize="9" scale="28" fitToWidth="5" orientation="portrait"/>
      <headerFooter alignWithMargins="0"/>
    </customSheetView>
    <customSheetView guid="{A5A9FABE-33F3-43F1-B87F-E93FEE868B35}" scale="90" showPageBreaks="1" printArea="1" view="pageBreakPreview" showRuler="0">
      <selection activeCell="P10" sqref="P10"/>
      <pageSetup paperSize="9" scale="28" fitToWidth="5" orientation="portrait"/>
      <headerFooter alignWithMargins="0"/>
    </customSheetView>
  </customSheetViews>
  <mergeCells count="13">
    <mergeCell ref="A31:A35"/>
    <mergeCell ref="B31:B35"/>
    <mergeCell ref="D31:D35"/>
    <mergeCell ref="A1:D1"/>
    <mergeCell ref="A2:D2"/>
    <mergeCell ref="A3:D3"/>
    <mergeCell ref="A5:D5"/>
    <mergeCell ref="A25:A29"/>
    <mergeCell ref="B25:B29"/>
    <mergeCell ref="D25:D29"/>
    <mergeCell ref="B18:B22"/>
    <mergeCell ref="A18:A22"/>
    <mergeCell ref="D18:D22"/>
  </mergeCells>
  <phoneticPr fontId="16" type="noConversion"/>
  <pageMargins left="0.7" right="0.7" top="0.75" bottom="0.75" header="0.3" footer="0.3"/>
  <pageSetup paperSize="9" scale="28" fitToWidth="5" orientation="portrait"/>
  <headerFooter alignWithMargins="0"/>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M125"/>
  <sheetViews>
    <sheetView showRuler="0" view="pageBreakPreview" zoomScaleNormal="125" zoomScaleSheetLayoutView="90" zoomScalePageLayoutView="125" workbookViewId="0">
      <selection activeCell="A3" sqref="A3"/>
    </sheetView>
  </sheetViews>
  <sheetFormatPr baseColWidth="10" defaultColWidth="8.83203125" defaultRowHeight="14" x14ac:dyDescent="0"/>
  <cols>
    <col min="1" max="1" width="10.1640625" style="285" customWidth="1"/>
    <col min="2" max="2" width="23" style="285" customWidth="1"/>
    <col min="3" max="3" width="12.5" style="285" customWidth="1"/>
    <col min="4" max="4" width="12.83203125" style="285" customWidth="1"/>
    <col min="5" max="5" width="8.33203125" style="285" customWidth="1"/>
    <col min="6" max="6" width="11.33203125" style="285" customWidth="1"/>
    <col min="7" max="7" width="10" style="285" customWidth="1"/>
    <col min="8" max="8" width="14.83203125" style="285" customWidth="1"/>
    <col min="9" max="9" width="8.83203125" style="1"/>
    <col min="10" max="10" width="4" style="1" customWidth="1"/>
    <col min="11" max="16384" width="8.83203125" style="1"/>
  </cols>
  <sheetData>
    <row r="1" spans="1:13" ht="16" customHeight="1">
      <c r="A1" s="1027" t="s">
        <v>176</v>
      </c>
      <c r="B1" s="1027"/>
      <c r="C1" s="1027"/>
      <c r="D1" s="1027"/>
      <c r="E1" s="1027"/>
      <c r="F1" s="1027"/>
      <c r="G1" s="1027"/>
      <c r="H1" s="1027"/>
      <c r="I1"/>
    </row>
    <row r="2" spans="1:13" ht="44.25" customHeight="1">
      <c r="A2" s="1028" t="s">
        <v>1082</v>
      </c>
      <c r="B2" s="1028"/>
      <c r="C2" s="1028"/>
      <c r="D2" s="1028"/>
      <c r="E2" s="1028"/>
      <c r="F2" s="1028"/>
      <c r="G2" s="1028"/>
      <c r="H2" s="1028"/>
    </row>
    <row r="3" spans="1:13" ht="16" customHeight="1">
      <c r="A3" s="273" t="s">
        <v>195</v>
      </c>
      <c r="B3" s="274" t="s">
        <v>196</v>
      </c>
      <c r="C3" s="1029" t="s">
        <v>210</v>
      </c>
      <c r="D3" s="1030"/>
      <c r="E3" s="1030"/>
      <c r="F3" s="1031"/>
      <c r="G3" s="1031"/>
      <c r="H3" s="1031"/>
    </row>
    <row r="4" spans="1:13" ht="39" customHeight="1">
      <c r="A4" s="585">
        <v>8201</v>
      </c>
      <c r="B4" s="584" t="s">
        <v>9</v>
      </c>
      <c r="C4" s="933" t="s">
        <v>960</v>
      </c>
      <c r="D4" s="934"/>
      <c r="E4" s="934"/>
      <c r="F4" s="1026" t="s">
        <v>769</v>
      </c>
      <c r="G4" s="1026"/>
      <c r="H4" s="1026"/>
    </row>
    <row r="5" spans="1:13" ht="21" customHeight="1">
      <c r="A5" s="275" t="s">
        <v>189</v>
      </c>
      <c r="B5" s="276"/>
      <c r="C5" s="277"/>
      <c r="D5" s="277"/>
      <c r="E5" s="277"/>
      <c r="F5" s="277"/>
      <c r="G5" s="277"/>
      <c r="H5" s="278"/>
    </row>
    <row r="6" spans="1:13" ht="32" customHeight="1">
      <c r="A6" s="279">
        <f>A4+1</f>
        <v>8202</v>
      </c>
      <c r="B6" s="280" t="s">
        <v>344</v>
      </c>
      <c r="C6" s="1023" t="s">
        <v>561</v>
      </c>
      <c r="D6" s="1024"/>
      <c r="E6" s="1024"/>
      <c r="F6" s="1025" t="s">
        <v>298</v>
      </c>
      <c r="G6" s="1025"/>
      <c r="H6" s="1025"/>
    </row>
    <row r="7" spans="1:13" ht="32" customHeight="1">
      <c r="A7" s="585">
        <f>A6+1</f>
        <v>8203</v>
      </c>
      <c r="B7" s="230" t="s">
        <v>346</v>
      </c>
      <c r="C7" s="1023" t="s">
        <v>562</v>
      </c>
      <c r="D7" s="1024"/>
      <c r="E7" s="1024"/>
      <c r="F7" s="1025" t="s">
        <v>298</v>
      </c>
      <c r="G7" s="1025"/>
      <c r="H7" s="1025"/>
    </row>
    <row r="8" spans="1:13" ht="31" customHeight="1">
      <c r="A8" s="585">
        <f>A7+1</f>
        <v>8204</v>
      </c>
      <c r="B8" s="229" t="s">
        <v>345</v>
      </c>
      <c r="C8" s="1023" t="s">
        <v>563</v>
      </c>
      <c r="D8" s="1024"/>
      <c r="E8" s="1024"/>
      <c r="F8" s="1025" t="s">
        <v>298</v>
      </c>
      <c r="G8" s="1025"/>
      <c r="H8" s="1025"/>
    </row>
    <row r="9" spans="1:13" ht="28" customHeight="1">
      <c r="A9" s="585">
        <f>A8+1</f>
        <v>8205</v>
      </c>
      <c r="B9" s="229" t="s">
        <v>347</v>
      </c>
      <c r="C9" s="1023" t="s">
        <v>563</v>
      </c>
      <c r="D9" s="1024"/>
      <c r="E9" s="1024"/>
      <c r="F9" s="1025" t="s">
        <v>298</v>
      </c>
      <c r="G9" s="1025"/>
      <c r="H9" s="1025"/>
    </row>
    <row r="10" spans="1:13">
      <c r="A10" s="282"/>
      <c r="B10" s="283"/>
      <c r="C10" s="284"/>
      <c r="E10" s="286"/>
      <c r="F10" s="284"/>
      <c r="H10" s="284"/>
    </row>
    <row r="11" spans="1:13">
      <c r="A11" s="287"/>
      <c r="D11" s="284"/>
      <c r="H11" s="284"/>
      <c r="M11"/>
    </row>
    <row r="12" spans="1:13" s="122" customFormat="1">
      <c r="A12" s="585">
        <f>A9+1</f>
        <v>8206</v>
      </c>
      <c r="B12" s="281">
        <f t="shared" ref="B12:H12" si="0">A12+1</f>
        <v>8207</v>
      </c>
      <c r="C12" s="587">
        <f t="shared" si="0"/>
        <v>8208</v>
      </c>
      <c r="D12" s="587">
        <f t="shared" si="0"/>
        <v>8209</v>
      </c>
      <c r="E12" s="587">
        <f t="shared" si="0"/>
        <v>8210</v>
      </c>
      <c r="F12" s="587">
        <f t="shared" si="0"/>
        <v>8211</v>
      </c>
      <c r="G12" s="587">
        <f t="shared" si="0"/>
        <v>8212</v>
      </c>
      <c r="H12" s="587">
        <f t="shared" si="0"/>
        <v>8213</v>
      </c>
      <c r="I12" s="123"/>
      <c r="J12" s="123"/>
    </row>
    <row r="13" spans="1:13" ht="100" customHeight="1">
      <c r="A13" s="401" t="s">
        <v>10</v>
      </c>
      <c r="B13" s="399" t="s">
        <v>350</v>
      </c>
      <c r="C13" s="421" t="s">
        <v>11</v>
      </c>
      <c r="D13" s="422" t="s">
        <v>351</v>
      </c>
      <c r="E13" s="583" t="s">
        <v>177</v>
      </c>
      <c r="F13" s="421" t="s">
        <v>103</v>
      </c>
      <c r="G13" s="421" t="s">
        <v>104</v>
      </c>
      <c r="H13" s="400" t="s">
        <v>773</v>
      </c>
      <c r="I13" s="41"/>
      <c r="J13" s="41"/>
    </row>
    <row r="14" spans="1:13" ht="127" customHeight="1">
      <c r="A14" s="616" t="s">
        <v>348</v>
      </c>
      <c r="B14" s="617"/>
      <c r="C14" s="582" t="s">
        <v>770</v>
      </c>
      <c r="D14" s="582" t="s">
        <v>771</v>
      </c>
      <c r="E14" s="618" t="s">
        <v>772</v>
      </c>
      <c r="F14" s="582" t="s">
        <v>775</v>
      </c>
      <c r="G14" s="582" t="s">
        <v>775</v>
      </c>
      <c r="H14" s="586" t="s">
        <v>445</v>
      </c>
      <c r="I14" s="42"/>
      <c r="J14" s="42"/>
    </row>
    <row r="15" spans="1:13" customFormat="1">
      <c r="A15" s="289" t="s">
        <v>349</v>
      </c>
      <c r="B15" s="359" t="s">
        <v>774</v>
      </c>
      <c r="C15" s="296"/>
      <c r="D15" s="296"/>
      <c r="E15" s="296"/>
      <c r="F15" s="296"/>
      <c r="G15" s="296"/>
      <c r="H15" s="296"/>
    </row>
    <row r="16" spans="1:13" customFormat="1">
      <c r="A16" s="128"/>
      <c r="B16" s="128"/>
      <c r="C16" s="128"/>
      <c r="D16" s="128"/>
      <c r="E16" s="128"/>
      <c r="F16" s="128"/>
      <c r="G16" s="128"/>
      <c r="H16" s="128"/>
    </row>
    <row r="17" spans="1:8" customFormat="1">
      <c r="A17" s="128"/>
      <c r="B17" s="128"/>
      <c r="C17" s="128"/>
      <c r="D17" s="128"/>
      <c r="E17" s="128"/>
      <c r="F17" s="128"/>
      <c r="G17" s="128"/>
      <c r="H17" s="128"/>
    </row>
    <row r="18" spans="1:8" customFormat="1">
      <c r="A18" s="128"/>
      <c r="B18" s="128"/>
      <c r="C18" s="128"/>
      <c r="D18" s="128"/>
      <c r="E18" s="128"/>
      <c r="F18" s="128"/>
      <c r="G18" s="128"/>
      <c r="H18" s="128"/>
    </row>
    <row r="19" spans="1:8" customFormat="1">
      <c r="A19" s="128"/>
      <c r="B19" s="128"/>
      <c r="C19" s="128"/>
      <c r="D19" s="128"/>
      <c r="E19" s="128"/>
      <c r="F19" s="128"/>
      <c r="G19" s="128"/>
      <c r="H19" s="128"/>
    </row>
    <row r="20" spans="1:8" customFormat="1">
      <c r="A20" s="128"/>
      <c r="B20" s="128"/>
      <c r="C20" s="128"/>
      <c r="D20" s="128"/>
      <c r="E20" s="128"/>
      <c r="F20" s="128"/>
      <c r="G20" s="128"/>
      <c r="H20" s="128"/>
    </row>
    <row r="21" spans="1:8" customFormat="1">
      <c r="A21" s="128"/>
      <c r="B21" s="128"/>
      <c r="C21" s="128"/>
      <c r="D21" s="128"/>
      <c r="E21" s="128"/>
      <c r="F21" s="128"/>
      <c r="G21" s="128"/>
      <c r="H21" s="128"/>
    </row>
    <row r="22" spans="1:8" customFormat="1">
      <c r="A22" s="128"/>
      <c r="B22" s="128"/>
      <c r="C22" s="128"/>
      <c r="D22" s="128"/>
      <c r="E22" s="128"/>
      <c r="F22" s="128"/>
      <c r="G22" s="128"/>
      <c r="H22" s="128"/>
    </row>
    <row r="23" spans="1:8" customFormat="1" ht="102" customHeight="1">
      <c r="A23" s="128"/>
      <c r="B23" s="128"/>
      <c r="C23" s="128"/>
      <c r="D23" s="128"/>
      <c r="E23" s="128"/>
      <c r="F23" s="128"/>
      <c r="G23" s="128"/>
      <c r="H23" s="128"/>
    </row>
    <row r="24" spans="1:8" customFormat="1">
      <c r="A24" s="128"/>
      <c r="B24" s="128"/>
      <c r="C24" s="128"/>
      <c r="D24" s="128"/>
      <c r="E24" s="128"/>
      <c r="F24" s="128"/>
      <c r="G24" s="128"/>
      <c r="H24" s="128"/>
    </row>
    <row r="25" spans="1:8" customFormat="1">
      <c r="A25" s="128"/>
      <c r="B25" s="128"/>
      <c r="C25" s="128"/>
      <c r="D25" s="128"/>
      <c r="E25" s="128"/>
      <c r="F25" s="128"/>
      <c r="G25" s="128"/>
      <c r="H25" s="128"/>
    </row>
    <row r="26" spans="1:8" customFormat="1">
      <c r="A26" s="128"/>
      <c r="B26" s="128"/>
      <c r="C26" s="128"/>
      <c r="D26" s="128"/>
      <c r="E26" s="128"/>
      <c r="F26" s="128"/>
      <c r="G26" s="128"/>
      <c r="H26" s="128"/>
    </row>
    <row r="27" spans="1:8" customFormat="1">
      <c r="A27" s="128"/>
      <c r="B27" s="128"/>
      <c r="C27" s="128"/>
      <c r="D27" s="128"/>
      <c r="E27" s="128"/>
      <c r="F27" s="128"/>
      <c r="G27" s="128"/>
      <c r="H27" s="128"/>
    </row>
    <row r="28" spans="1:8" customFormat="1">
      <c r="A28" s="128"/>
      <c r="B28" s="128"/>
      <c r="C28" s="128"/>
      <c r="D28" s="128"/>
      <c r="E28" s="128"/>
      <c r="F28" s="128"/>
      <c r="G28" s="128"/>
      <c r="H28" s="128"/>
    </row>
    <row r="29" spans="1:8" customFormat="1">
      <c r="A29" s="128"/>
      <c r="B29" s="128"/>
      <c r="C29" s="128"/>
      <c r="D29" s="128"/>
      <c r="E29" s="128"/>
      <c r="F29" s="128"/>
      <c r="G29" s="128"/>
      <c r="H29" s="128"/>
    </row>
    <row r="30" spans="1:8" customFormat="1">
      <c r="A30" s="128"/>
      <c r="B30" s="128"/>
      <c r="C30" s="128"/>
      <c r="D30" s="128"/>
      <c r="E30" s="128"/>
      <c r="F30" s="128"/>
      <c r="G30" s="128"/>
      <c r="H30" s="128"/>
    </row>
    <row r="31" spans="1:8" customFormat="1">
      <c r="A31" s="128"/>
      <c r="B31" s="128"/>
      <c r="C31" s="128"/>
      <c r="D31" s="128"/>
      <c r="E31" s="128"/>
      <c r="F31" s="128"/>
      <c r="G31" s="128"/>
      <c r="H31" s="128"/>
    </row>
    <row r="32" spans="1:8" customFormat="1">
      <c r="A32" s="128"/>
      <c r="B32" s="128"/>
      <c r="C32" s="128"/>
      <c r="D32" s="128"/>
      <c r="E32" s="128"/>
      <c r="F32" s="128"/>
      <c r="G32" s="128"/>
      <c r="H32" s="128"/>
    </row>
    <row r="33" spans="1:8" customFormat="1">
      <c r="A33" s="128"/>
      <c r="B33" s="128"/>
      <c r="C33" s="128"/>
      <c r="D33" s="128"/>
      <c r="E33" s="128"/>
      <c r="F33" s="128"/>
      <c r="G33" s="128"/>
      <c r="H33" s="128"/>
    </row>
    <row r="34" spans="1:8" customFormat="1">
      <c r="A34" s="128"/>
      <c r="B34" s="128"/>
      <c r="C34" s="128"/>
      <c r="D34" s="128"/>
      <c r="E34" s="128"/>
      <c r="F34" s="128"/>
      <c r="G34" s="128"/>
      <c r="H34" s="128"/>
    </row>
    <row r="35" spans="1:8" customFormat="1">
      <c r="A35" s="128"/>
      <c r="B35" s="128"/>
      <c r="C35" s="128"/>
      <c r="D35" s="128"/>
      <c r="E35" s="128"/>
      <c r="F35" s="128"/>
      <c r="G35" s="128"/>
      <c r="H35" s="128"/>
    </row>
    <row r="36" spans="1:8" customFormat="1">
      <c r="A36" s="128"/>
      <c r="B36" s="128"/>
      <c r="C36" s="128"/>
      <c r="D36" s="128"/>
      <c r="E36" s="128"/>
      <c r="F36" s="128"/>
      <c r="G36" s="128"/>
      <c r="H36" s="128"/>
    </row>
    <row r="37" spans="1:8" customFormat="1">
      <c r="A37" s="128"/>
      <c r="B37" s="128"/>
      <c r="C37" s="128"/>
      <c r="D37" s="128"/>
      <c r="E37" s="128"/>
      <c r="F37" s="128"/>
      <c r="G37" s="128"/>
      <c r="H37" s="128"/>
    </row>
    <row r="38" spans="1:8" customFormat="1">
      <c r="A38" s="128"/>
      <c r="B38" s="128"/>
      <c r="C38" s="128"/>
      <c r="D38" s="128"/>
      <c r="E38" s="128"/>
      <c r="F38" s="128"/>
      <c r="G38" s="128"/>
      <c r="H38" s="128"/>
    </row>
    <row r="39" spans="1:8" customFormat="1">
      <c r="A39" s="128"/>
      <c r="B39" s="128"/>
      <c r="C39" s="128"/>
      <c r="D39" s="128"/>
      <c r="E39" s="128"/>
      <c r="F39" s="128"/>
      <c r="G39" s="128"/>
      <c r="H39" s="128"/>
    </row>
    <row r="40" spans="1:8" customFormat="1">
      <c r="A40" s="128"/>
      <c r="B40" s="128"/>
      <c r="C40" s="128"/>
      <c r="D40" s="128"/>
      <c r="E40" s="128"/>
      <c r="F40" s="128"/>
      <c r="G40" s="128"/>
      <c r="H40" s="128"/>
    </row>
    <row r="41" spans="1:8" customFormat="1">
      <c r="A41" s="128"/>
      <c r="B41" s="128"/>
      <c r="C41" s="128"/>
      <c r="D41" s="128"/>
      <c r="E41" s="128"/>
      <c r="F41" s="128"/>
      <c r="G41" s="128"/>
      <c r="H41" s="128"/>
    </row>
    <row r="42" spans="1:8" customFormat="1">
      <c r="A42" s="128"/>
      <c r="B42" s="128"/>
      <c r="C42" s="128"/>
      <c r="D42" s="128"/>
      <c r="E42" s="128"/>
      <c r="F42" s="128"/>
      <c r="G42" s="128"/>
      <c r="H42" s="128"/>
    </row>
    <row r="43" spans="1:8" customFormat="1">
      <c r="A43" s="128"/>
      <c r="B43" s="128"/>
      <c r="C43" s="128"/>
      <c r="D43" s="128"/>
      <c r="E43" s="128"/>
      <c r="F43" s="128"/>
      <c r="G43" s="128"/>
      <c r="H43" s="128"/>
    </row>
    <row r="44" spans="1:8" customFormat="1">
      <c r="A44" s="128"/>
      <c r="B44" s="128"/>
      <c r="C44" s="128"/>
      <c r="D44" s="128"/>
      <c r="E44" s="128"/>
      <c r="F44" s="128"/>
      <c r="G44" s="128"/>
      <c r="H44" s="128"/>
    </row>
    <row r="45" spans="1:8" customFormat="1">
      <c r="A45" s="128"/>
      <c r="B45" s="128"/>
      <c r="C45" s="128"/>
      <c r="D45" s="128"/>
      <c r="E45" s="128"/>
      <c r="F45" s="128"/>
      <c r="G45" s="128"/>
      <c r="H45" s="128"/>
    </row>
    <row r="46" spans="1:8" customFormat="1">
      <c r="A46" s="128"/>
      <c r="B46" s="128"/>
      <c r="C46" s="128"/>
      <c r="D46" s="128"/>
      <c r="E46" s="128"/>
      <c r="F46" s="128"/>
      <c r="G46" s="128"/>
      <c r="H46" s="128"/>
    </row>
    <row r="47" spans="1:8" customFormat="1">
      <c r="A47" s="128"/>
      <c r="B47" s="128"/>
      <c r="C47" s="128"/>
      <c r="D47" s="128"/>
      <c r="E47" s="128"/>
      <c r="F47" s="128"/>
      <c r="G47" s="128"/>
      <c r="H47" s="128"/>
    </row>
    <row r="48" spans="1:8" customFormat="1">
      <c r="A48" s="128"/>
      <c r="B48" s="128"/>
      <c r="C48" s="128"/>
      <c r="D48" s="128"/>
      <c r="E48" s="128"/>
      <c r="F48" s="128"/>
      <c r="G48" s="128"/>
      <c r="H48" s="128"/>
    </row>
    <row r="49" spans="1:8" customFormat="1">
      <c r="A49" s="128"/>
      <c r="B49" s="128"/>
      <c r="C49" s="128"/>
      <c r="D49" s="128"/>
      <c r="E49" s="128"/>
      <c r="F49" s="128"/>
      <c r="G49" s="128"/>
      <c r="H49" s="128"/>
    </row>
    <row r="50" spans="1:8" customFormat="1">
      <c r="A50" s="128"/>
      <c r="B50" s="128"/>
      <c r="C50" s="128"/>
      <c r="D50" s="128"/>
      <c r="E50" s="128"/>
      <c r="F50" s="128"/>
      <c r="G50" s="128"/>
      <c r="H50" s="128"/>
    </row>
    <row r="51" spans="1:8" customFormat="1">
      <c r="A51" s="128"/>
      <c r="B51" s="128"/>
      <c r="C51" s="128"/>
      <c r="D51" s="128"/>
      <c r="E51" s="128"/>
      <c r="F51" s="128"/>
      <c r="G51" s="128"/>
      <c r="H51" s="128"/>
    </row>
    <row r="52" spans="1:8" customFormat="1">
      <c r="A52" s="128"/>
      <c r="B52" s="128"/>
      <c r="C52" s="128"/>
      <c r="D52" s="128"/>
      <c r="E52" s="128"/>
      <c r="F52" s="128"/>
      <c r="G52" s="128"/>
      <c r="H52" s="128"/>
    </row>
    <row r="53" spans="1:8" customFormat="1">
      <c r="A53" s="128"/>
      <c r="B53" s="128"/>
      <c r="C53" s="128"/>
      <c r="D53" s="128"/>
      <c r="E53" s="128"/>
      <c r="F53" s="128"/>
      <c r="G53" s="128"/>
      <c r="H53" s="128"/>
    </row>
    <row r="54" spans="1:8" customFormat="1">
      <c r="A54" s="128"/>
      <c r="B54" s="128"/>
      <c r="C54" s="128"/>
      <c r="D54" s="128"/>
      <c r="E54" s="128"/>
      <c r="F54" s="128"/>
      <c r="G54" s="128"/>
      <c r="H54" s="128"/>
    </row>
    <row r="55" spans="1:8" customFormat="1">
      <c r="A55" s="128"/>
      <c r="B55" s="128"/>
      <c r="C55" s="128"/>
      <c r="D55" s="128"/>
      <c r="E55" s="128"/>
      <c r="F55" s="128"/>
      <c r="G55" s="128"/>
      <c r="H55" s="128"/>
    </row>
    <row r="56" spans="1:8" customFormat="1">
      <c r="A56" s="128"/>
      <c r="B56" s="128"/>
      <c r="C56" s="128"/>
      <c r="D56" s="128"/>
      <c r="E56" s="128"/>
      <c r="F56" s="128"/>
      <c r="G56" s="128"/>
      <c r="H56" s="128"/>
    </row>
    <row r="57" spans="1:8" customFormat="1" ht="102" customHeight="1">
      <c r="A57" s="128"/>
      <c r="B57" s="128"/>
      <c r="C57" s="128"/>
      <c r="D57" s="128"/>
      <c r="E57" s="128"/>
      <c r="F57" s="128"/>
      <c r="G57" s="128"/>
      <c r="H57" s="128"/>
    </row>
    <row r="58" spans="1:8" customFormat="1">
      <c r="A58" s="128"/>
      <c r="B58" s="128"/>
      <c r="C58" s="128"/>
      <c r="D58" s="128"/>
      <c r="E58" s="128"/>
      <c r="F58" s="128"/>
      <c r="G58" s="128"/>
      <c r="H58" s="128"/>
    </row>
    <row r="59" spans="1:8" customFormat="1">
      <c r="A59" s="128"/>
      <c r="B59" s="128"/>
      <c r="C59" s="128"/>
      <c r="D59" s="128"/>
      <c r="E59" s="128"/>
      <c r="F59" s="128"/>
      <c r="G59" s="128"/>
      <c r="H59" s="128"/>
    </row>
    <row r="60" spans="1:8" customFormat="1">
      <c r="A60" s="128"/>
      <c r="B60" s="128"/>
      <c r="C60" s="128"/>
      <c r="D60" s="128"/>
      <c r="E60" s="128"/>
      <c r="F60" s="128"/>
      <c r="G60" s="128"/>
      <c r="H60" s="128"/>
    </row>
    <row r="61" spans="1:8" customFormat="1">
      <c r="A61" s="128"/>
      <c r="B61" s="128"/>
      <c r="C61" s="128"/>
      <c r="D61" s="128"/>
      <c r="E61" s="128"/>
      <c r="F61" s="128"/>
      <c r="G61" s="128"/>
      <c r="H61" s="128"/>
    </row>
    <row r="62" spans="1:8" customFormat="1">
      <c r="A62" s="128"/>
      <c r="B62" s="128"/>
      <c r="C62" s="128"/>
      <c r="D62" s="128"/>
      <c r="E62" s="128"/>
      <c r="F62" s="128"/>
      <c r="G62" s="128"/>
      <c r="H62" s="128"/>
    </row>
    <row r="63" spans="1:8" customFormat="1">
      <c r="A63" s="128"/>
      <c r="B63" s="128"/>
      <c r="C63" s="128"/>
      <c r="D63" s="128"/>
      <c r="E63" s="128"/>
      <c r="F63" s="128"/>
      <c r="G63" s="128"/>
      <c r="H63" s="128"/>
    </row>
    <row r="64" spans="1:8" customFormat="1">
      <c r="A64" s="128"/>
      <c r="B64" s="128"/>
      <c r="C64" s="128"/>
      <c r="D64" s="128"/>
      <c r="E64" s="128"/>
      <c r="F64" s="128"/>
      <c r="G64" s="128"/>
      <c r="H64" s="128"/>
    </row>
    <row r="65" spans="1:8" customFormat="1">
      <c r="A65" s="128"/>
      <c r="B65" s="128"/>
      <c r="C65" s="128"/>
      <c r="D65" s="128"/>
      <c r="E65" s="128"/>
      <c r="F65" s="128"/>
      <c r="G65" s="128"/>
      <c r="H65" s="128"/>
    </row>
    <row r="66" spans="1:8" customFormat="1">
      <c r="A66" s="128"/>
      <c r="B66" s="128"/>
      <c r="C66" s="128"/>
      <c r="D66" s="128"/>
      <c r="E66" s="128"/>
      <c r="F66" s="128"/>
      <c r="G66" s="128"/>
      <c r="H66" s="128"/>
    </row>
    <row r="67" spans="1:8" customFormat="1">
      <c r="A67" s="128"/>
      <c r="B67" s="128"/>
      <c r="C67" s="128"/>
      <c r="D67" s="128"/>
      <c r="E67" s="128"/>
      <c r="F67" s="128"/>
      <c r="G67" s="128"/>
      <c r="H67" s="128"/>
    </row>
    <row r="68" spans="1:8" customFormat="1">
      <c r="A68" s="128"/>
      <c r="B68" s="128"/>
      <c r="C68" s="128"/>
      <c r="D68" s="128"/>
      <c r="E68" s="128"/>
      <c r="F68" s="128"/>
      <c r="G68" s="128"/>
      <c r="H68" s="128"/>
    </row>
    <row r="69" spans="1:8" customFormat="1">
      <c r="A69" s="128"/>
      <c r="B69" s="128"/>
      <c r="C69" s="128"/>
      <c r="D69" s="128"/>
      <c r="E69" s="128"/>
      <c r="F69" s="128"/>
      <c r="G69" s="128"/>
      <c r="H69" s="128"/>
    </row>
    <row r="70" spans="1:8" customFormat="1">
      <c r="A70" s="128"/>
      <c r="B70" s="128"/>
      <c r="C70" s="128"/>
      <c r="D70" s="128"/>
      <c r="E70" s="128"/>
      <c r="F70" s="128"/>
      <c r="G70" s="128"/>
      <c r="H70" s="128"/>
    </row>
    <row r="71" spans="1:8" customFormat="1">
      <c r="A71" s="128"/>
      <c r="B71" s="128"/>
      <c r="C71" s="128"/>
      <c r="D71" s="128"/>
      <c r="E71" s="128"/>
      <c r="F71" s="128"/>
      <c r="G71" s="128"/>
      <c r="H71" s="128"/>
    </row>
    <row r="72" spans="1:8" customFormat="1">
      <c r="A72" s="128"/>
      <c r="B72" s="128"/>
      <c r="C72" s="128"/>
      <c r="D72" s="128"/>
      <c r="E72" s="128"/>
      <c r="F72" s="128"/>
      <c r="G72" s="128"/>
      <c r="H72" s="128"/>
    </row>
    <row r="73" spans="1:8" customFormat="1">
      <c r="A73" s="128"/>
      <c r="B73" s="128"/>
      <c r="C73" s="128"/>
      <c r="D73" s="128"/>
      <c r="E73" s="128"/>
      <c r="F73" s="128"/>
      <c r="G73" s="128"/>
      <c r="H73" s="128"/>
    </row>
    <row r="74" spans="1:8" customFormat="1">
      <c r="A74" s="128"/>
      <c r="B74" s="128"/>
      <c r="C74" s="128"/>
      <c r="D74" s="128"/>
      <c r="E74" s="128"/>
      <c r="F74" s="128"/>
      <c r="G74" s="128"/>
      <c r="H74" s="128"/>
    </row>
    <row r="75" spans="1:8" customFormat="1">
      <c r="A75" s="128"/>
      <c r="B75" s="128"/>
      <c r="C75" s="128"/>
      <c r="D75" s="128"/>
      <c r="E75" s="128"/>
      <c r="F75" s="128"/>
      <c r="G75" s="128"/>
      <c r="H75" s="128"/>
    </row>
    <row r="76" spans="1:8" customFormat="1">
      <c r="A76" s="128"/>
      <c r="B76" s="128"/>
      <c r="C76" s="128"/>
      <c r="D76" s="128"/>
      <c r="E76" s="128"/>
      <c r="F76" s="128"/>
      <c r="G76" s="128"/>
      <c r="H76" s="128"/>
    </row>
    <row r="77" spans="1:8" customFormat="1">
      <c r="A77" s="128"/>
      <c r="B77" s="128"/>
      <c r="C77" s="128"/>
      <c r="D77" s="128"/>
      <c r="E77" s="128"/>
      <c r="F77" s="128"/>
      <c r="G77" s="128"/>
      <c r="H77" s="128"/>
    </row>
    <row r="78" spans="1:8" customFormat="1">
      <c r="A78" s="128"/>
      <c r="B78" s="128"/>
      <c r="C78" s="128"/>
      <c r="D78" s="128"/>
      <c r="E78" s="128"/>
      <c r="F78" s="128"/>
      <c r="G78" s="128"/>
      <c r="H78" s="128"/>
    </row>
    <row r="79" spans="1:8" customFormat="1">
      <c r="A79" s="128"/>
      <c r="B79" s="128"/>
      <c r="C79" s="128"/>
      <c r="D79" s="128"/>
      <c r="E79" s="128"/>
      <c r="F79" s="128"/>
      <c r="G79" s="128"/>
      <c r="H79" s="128"/>
    </row>
    <row r="80" spans="1:8" customFormat="1">
      <c r="A80" s="128"/>
      <c r="B80" s="128"/>
      <c r="C80" s="128"/>
      <c r="D80" s="128"/>
      <c r="E80" s="128"/>
      <c r="F80" s="128"/>
      <c r="G80" s="128"/>
      <c r="H80" s="128"/>
    </row>
    <row r="81" spans="1:8" customFormat="1">
      <c r="A81" s="128"/>
      <c r="B81" s="128"/>
      <c r="C81" s="128"/>
      <c r="D81" s="128"/>
      <c r="E81" s="128"/>
      <c r="F81" s="128"/>
      <c r="G81" s="128"/>
      <c r="H81" s="128"/>
    </row>
    <row r="82" spans="1:8" customFormat="1">
      <c r="A82" s="128"/>
      <c r="B82" s="128"/>
      <c r="C82" s="128"/>
      <c r="D82" s="128"/>
      <c r="E82" s="128"/>
      <c r="F82" s="128"/>
      <c r="G82" s="128"/>
      <c r="H82" s="128"/>
    </row>
    <row r="83" spans="1:8" customFormat="1">
      <c r="A83" s="128"/>
      <c r="B83" s="128"/>
      <c r="C83" s="128"/>
      <c r="D83" s="128"/>
      <c r="E83" s="128"/>
      <c r="F83" s="128"/>
      <c r="G83" s="128"/>
      <c r="H83" s="128"/>
    </row>
    <row r="84" spans="1:8" customFormat="1">
      <c r="A84" s="128"/>
      <c r="B84" s="128"/>
      <c r="C84" s="128"/>
      <c r="D84" s="128"/>
      <c r="E84" s="128"/>
      <c r="F84" s="128"/>
      <c r="G84" s="128"/>
      <c r="H84" s="128"/>
    </row>
    <row r="85" spans="1:8" customFormat="1">
      <c r="A85" s="128"/>
      <c r="B85" s="128"/>
      <c r="C85" s="128"/>
      <c r="D85" s="128"/>
      <c r="E85" s="128"/>
      <c r="F85" s="128"/>
      <c r="G85" s="128"/>
      <c r="H85" s="128"/>
    </row>
    <row r="86" spans="1:8" customFormat="1">
      <c r="A86" s="128"/>
      <c r="B86" s="128"/>
      <c r="C86" s="128"/>
      <c r="D86" s="128"/>
      <c r="E86" s="128"/>
      <c r="F86" s="128"/>
      <c r="G86" s="128"/>
      <c r="H86" s="128"/>
    </row>
    <row r="87" spans="1:8" customFormat="1">
      <c r="A87" s="128"/>
      <c r="B87" s="128"/>
      <c r="C87" s="128"/>
      <c r="D87" s="128"/>
      <c r="E87" s="128"/>
      <c r="F87" s="128"/>
      <c r="G87" s="128"/>
      <c r="H87" s="128"/>
    </row>
    <row r="88" spans="1:8" customFormat="1">
      <c r="A88" s="128"/>
      <c r="B88" s="128"/>
      <c r="C88" s="128"/>
      <c r="D88" s="128"/>
      <c r="E88" s="128"/>
      <c r="F88" s="128"/>
      <c r="G88" s="128"/>
      <c r="H88" s="128"/>
    </row>
    <row r="89" spans="1:8" customFormat="1">
      <c r="A89" s="128"/>
      <c r="B89" s="128"/>
      <c r="C89" s="128"/>
      <c r="D89" s="128"/>
      <c r="E89" s="128"/>
      <c r="F89" s="128"/>
      <c r="G89" s="128"/>
      <c r="H89" s="128"/>
    </row>
    <row r="90" spans="1:8" customFormat="1">
      <c r="A90" s="128"/>
      <c r="B90" s="128"/>
      <c r="C90" s="128"/>
      <c r="D90" s="128"/>
      <c r="E90" s="128"/>
      <c r="F90" s="128"/>
      <c r="G90" s="128"/>
      <c r="H90" s="128"/>
    </row>
    <row r="91" spans="1:8" customFormat="1" ht="102" customHeight="1">
      <c r="A91" s="128"/>
      <c r="B91" s="128"/>
      <c r="C91" s="128"/>
      <c r="D91" s="128"/>
      <c r="E91" s="128"/>
      <c r="F91" s="128"/>
      <c r="G91" s="128"/>
      <c r="H91" s="128"/>
    </row>
    <row r="92" spans="1:8" customFormat="1">
      <c r="A92" s="128"/>
      <c r="B92" s="128"/>
      <c r="C92" s="128"/>
      <c r="D92" s="128"/>
      <c r="E92" s="128"/>
      <c r="F92" s="128"/>
      <c r="G92" s="128"/>
      <c r="H92" s="128"/>
    </row>
    <row r="93" spans="1:8" customFormat="1">
      <c r="A93" s="128"/>
      <c r="B93" s="128"/>
      <c r="C93" s="128"/>
      <c r="D93" s="128"/>
      <c r="E93" s="128"/>
      <c r="F93" s="128"/>
      <c r="G93" s="128"/>
      <c r="H93" s="128"/>
    </row>
    <row r="94" spans="1:8" customFormat="1">
      <c r="A94" s="128"/>
      <c r="B94" s="128"/>
      <c r="C94" s="128"/>
      <c r="D94" s="128"/>
      <c r="E94" s="128"/>
      <c r="F94" s="128"/>
      <c r="G94" s="128"/>
      <c r="H94" s="128"/>
    </row>
    <row r="95" spans="1:8" customFormat="1">
      <c r="A95" s="128"/>
      <c r="B95" s="128"/>
      <c r="C95" s="128"/>
      <c r="D95" s="128"/>
      <c r="E95" s="128"/>
      <c r="F95" s="128"/>
      <c r="G95" s="128"/>
      <c r="H95" s="128"/>
    </row>
    <row r="96" spans="1:8" customFormat="1">
      <c r="A96" s="128"/>
      <c r="B96" s="128"/>
      <c r="C96" s="128"/>
      <c r="D96" s="128"/>
      <c r="E96" s="128"/>
      <c r="F96" s="128"/>
      <c r="G96" s="128"/>
      <c r="H96" s="128"/>
    </row>
    <row r="97" spans="1:8" customFormat="1">
      <c r="A97" s="128"/>
      <c r="B97" s="128"/>
      <c r="C97" s="128"/>
      <c r="D97" s="128"/>
      <c r="E97" s="128"/>
      <c r="F97" s="128"/>
      <c r="G97" s="128"/>
      <c r="H97" s="128"/>
    </row>
    <row r="98" spans="1:8" customFormat="1">
      <c r="A98" s="128"/>
      <c r="B98" s="128"/>
      <c r="C98" s="128"/>
      <c r="D98" s="128"/>
      <c r="E98" s="128"/>
      <c r="F98" s="128"/>
      <c r="G98" s="128"/>
      <c r="H98" s="128"/>
    </row>
    <row r="99" spans="1:8" customFormat="1">
      <c r="A99" s="128"/>
      <c r="B99" s="128"/>
      <c r="C99" s="128"/>
      <c r="D99" s="128"/>
      <c r="E99" s="128"/>
      <c r="F99" s="128"/>
      <c r="G99" s="128"/>
      <c r="H99" s="128"/>
    </row>
    <row r="100" spans="1:8" customFormat="1">
      <c r="A100" s="128"/>
      <c r="B100" s="128"/>
      <c r="C100" s="128"/>
      <c r="D100" s="128"/>
      <c r="E100" s="128"/>
      <c r="F100" s="128"/>
      <c r="G100" s="128"/>
      <c r="H100" s="128"/>
    </row>
    <row r="101" spans="1:8" customFormat="1">
      <c r="A101" s="128"/>
      <c r="B101" s="128"/>
      <c r="C101" s="128"/>
      <c r="D101" s="128"/>
      <c r="E101" s="128"/>
      <c r="F101" s="128"/>
      <c r="G101" s="128"/>
      <c r="H101" s="128"/>
    </row>
    <row r="102" spans="1:8" customFormat="1">
      <c r="A102" s="128"/>
      <c r="B102" s="128"/>
      <c r="C102" s="128"/>
      <c r="D102" s="128"/>
      <c r="E102" s="128"/>
      <c r="F102" s="128"/>
      <c r="G102" s="128"/>
      <c r="H102" s="128"/>
    </row>
    <row r="103" spans="1:8" customFormat="1">
      <c r="A103" s="128"/>
      <c r="B103" s="128"/>
      <c r="C103" s="128"/>
      <c r="D103" s="128"/>
      <c r="E103" s="128"/>
      <c r="F103" s="128"/>
      <c r="G103" s="128"/>
      <c r="H103" s="128"/>
    </row>
    <row r="104" spans="1:8" customFormat="1">
      <c r="A104" s="128"/>
      <c r="B104" s="128"/>
      <c r="C104" s="128"/>
      <c r="D104" s="128"/>
      <c r="E104" s="128"/>
      <c r="F104" s="128"/>
      <c r="G104" s="128"/>
      <c r="H104" s="128"/>
    </row>
    <row r="105" spans="1:8" customFormat="1">
      <c r="A105" s="128"/>
      <c r="B105" s="128"/>
      <c r="C105" s="128"/>
      <c r="D105" s="128"/>
      <c r="E105" s="128"/>
      <c r="F105" s="128"/>
      <c r="G105" s="128"/>
      <c r="H105" s="128"/>
    </row>
    <row r="106" spans="1:8" customFormat="1">
      <c r="A106" s="128"/>
      <c r="B106" s="128"/>
      <c r="C106" s="128"/>
      <c r="D106" s="128"/>
      <c r="E106" s="128"/>
      <c r="F106" s="128"/>
      <c r="G106" s="128"/>
      <c r="H106" s="128"/>
    </row>
    <row r="107" spans="1:8" customFormat="1">
      <c r="A107" s="128"/>
      <c r="B107" s="128"/>
      <c r="C107" s="128"/>
      <c r="D107" s="128"/>
      <c r="E107" s="128"/>
      <c r="F107" s="128"/>
      <c r="G107" s="128"/>
      <c r="H107" s="128"/>
    </row>
    <row r="108" spans="1:8" customFormat="1">
      <c r="A108" s="128"/>
      <c r="B108" s="128"/>
      <c r="C108" s="128"/>
      <c r="D108" s="128"/>
      <c r="E108" s="128"/>
      <c r="F108" s="128"/>
      <c r="G108" s="128"/>
      <c r="H108" s="128"/>
    </row>
    <row r="109" spans="1:8" customFormat="1">
      <c r="A109" s="128"/>
      <c r="B109" s="128"/>
      <c r="C109" s="128"/>
      <c r="D109" s="128"/>
      <c r="E109" s="128"/>
      <c r="F109" s="128"/>
      <c r="G109" s="128"/>
      <c r="H109" s="128"/>
    </row>
    <row r="110" spans="1:8" customFormat="1">
      <c r="A110" s="128"/>
      <c r="B110" s="128"/>
      <c r="C110" s="128"/>
      <c r="D110" s="128"/>
      <c r="E110" s="128"/>
      <c r="F110" s="128"/>
      <c r="G110" s="128"/>
      <c r="H110" s="128"/>
    </row>
    <row r="111" spans="1:8" customFormat="1">
      <c r="A111" s="128"/>
      <c r="B111" s="128"/>
      <c r="C111" s="128"/>
      <c r="D111" s="128"/>
      <c r="E111" s="128"/>
      <c r="F111" s="128"/>
      <c r="G111" s="128"/>
      <c r="H111" s="128"/>
    </row>
    <row r="112" spans="1:8" customFormat="1">
      <c r="A112" s="128"/>
      <c r="B112" s="128"/>
      <c r="C112" s="128"/>
      <c r="D112" s="128"/>
      <c r="E112" s="128"/>
      <c r="F112" s="128"/>
      <c r="G112" s="128"/>
      <c r="H112" s="128"/>
    </row>
    <row r="113" spans="1:8" customFormat="1">
      <c r="A113" s="128"/>
      <c r="B113" s="128"/>
      <c r="C113" s="128"/>
      <c r="D113" s="128"/>
      <c r="E113" s="128"/>
      <c r="F113" s="128"/>
      <c r="G113" s="128"/>
      <c r="H113" s="128"/>
    </row>
    <row r="114" spans="1:8" customFormat="1">
      <c r="A114" s="128"/>
      <c r="B114" s="128"/>
      <c r="C114" s="128"/>
      <c r="D114" s="128"/>
      <c r="E114" s="128"/>
      <c r="F114" s="128"/>
      <c r="G114" s="128"/>
      <c r="H114" s="128"/>
    </row>
    <row r="115" spans="1:8" customFormat="1">
      <c r="A115" s="128"/>
      <c r="B115" s="128"/>
      <c r="C115" s="128"/>
      <c r="D115" s="128"/>
      <c r="E115" s="128"/>
      <c r="F115" s="128"/>
      <c r="G115" s="128"/>
      <c r="H115" s="128"/>
    </row>
    <row r="116" spans="1:8" customFormat="1">
      <c r="A116" s="128"/>
      <c r="B116" s="128"/>
      <c r="C116" s="128"/>
      <c r="D116" s="128"/>
      <c r="E116" s="128"/>
      <c r="F116" s="128"/>
      <c r="G116" s="128"/>
      <c r="H116" s="128"/>
    </row>
    <row r="117" spans="1:8" customFormat="1">
      <c r="A117" s="128"/>
      <c r="B117" s="128"/>
      <c r="C117" s="128"/>
      <c r="D117" s="128"/>
      <c r="E117" s="128"/>
      <c r="F117" s="128"/>
      <c r="G117" s="128"/>
      <c r="H117" s="128"/>
    </row>
    <row r="118" spans="1:8" customFormat="1">
      <c r="A118" s="128"/>
      <c r="B118" s="128"/>
      <c r="C118" s="128"/>
      <c r="D118" s="128"/>
      <c r="E118" s="128"/>
      <c r="F118" s="128"/>
      <c r="G118" s="128"/>
      <c r="H118" s="128"/>
    </row>
    <row r="119" spans="1:8" customFormat="1">
      <c r="A119" s="128"/>
      <c r="B119" s="128"/>
      <c r="C119" s="128"/>
      <c r="D119" s="128"/>
      <c r="E119" s="128"/>
      <c r="F119" s="128"/>
      <c r="G119" s="128"/>
      <c r="H119" s="128"/>
    </row>
    <row r="120" spans="1:8" customFormat="1">
      <c r="A120" s="128"/>
      <c r="B120" s="128"/>
      <c r="C120" s="128"/>
      <c r="D120" s="128"/>
      <c r="E120" s="128"/>
      <c r="F120" s="128"/>
      <c r="G120" s="128"/>
      <c r="H120" s="128"/>
    </row>
    <row r="121" spans="1:8" customFormat="1">
      <c r="A121" s="128"/>
      <c r="B121" s="128"/>
      <c r="C121" s="128"/>
      <c r="D121" s="128"/>
      <c r="E121" s="128"/>
      <c r="F121" s="128"/>
      <c r="G121" s="128"/>
      <c r="H121" s="128"/>
    </row>
    <row r="122" spans="1:8" customFormat="1">
      <c r="A122" s="128"/>
      <c r="B122" s="128"/>
      <c r="C122" s="128"/>
      <c r="D122" s="128"/>
      <c r="E122" s="128"/>
      <c r="F122" s="128"/>
      <c r="G122" s="128"/>
      <c r="H122" s="128"/>
    </row>
    <row r="123" spans="1:8" customFormat="1">
      <c r="A123" s="128"/>
      <c r="B123" s="128"/>
      <c r="C123" s="128"/>
      <c r="D123" s="128"/>
      <c r="E123" s="128"/>
      <c r="F123" s="128"/>
      <c r="G123" s="128"/>
      <c r="H123" s="128"/>
    </row>
    <row r="124" spans="1:8" customFormat="1">
      <c r="A124" s="128"/>
      <c r="B124" s="128"/>
      <c r="C124" s="128"/>
      <c r="D124" s="128"/>
      <c r="E124" s="128"/>
      <c r="F124" s="128"/>
      <c r="G124" s="128"/>
      <c r="H124" s="128"/>
    </row>
    <row r="125" spans="1:8" customFormat="1">
      <c r="A125" s="128"/>
      <c r="B125" s="128"/>
      <c r="C125" s="128"/>
      <c r="D125" s="128"/>
      <c r="E125" s="128"/>
      <c r="F125" s="128"/>
      <c r="G125" s="128"/>
      <c r="H125" s="128"/>
    </row>
  </sheetData>
  <customSheetViews>
    <customSheetView guid="{31A12346-0F01-1349-8588-78911923E3FD}" showPageBreaks="1" fitToPage="1" printArea="1" showRuler="0">
      <selection activeCell="A3" sqref="A3"/>
      <rowBreaks count="2" manualBreakCount="2">
        <brk id="46" max="11" man="1"/>
        <brk id="80" max="11" man="1"/>
      </rowBreaks>
      <printOptions verticalCentered="1"/>
      <pageSetup paperSize="9" scale="73" orientation="portrait"/>
      <headerFooter alignWithMargins="0"/>
    </customSheetView>
    <customSheetView guid="{A57FA7A2-D613-4CB4-A390-3CAB141D409F}" showPageBreaks="1" fitToPage="1" printArea="1" view="pageBreakPreview" showRuler="0" topLeftCell="A13">
      <selection activeCell="A2" sqref="A2:H2"/>
      <rowBreaks count="2" manualBreakCount="2">
        <brk id="46" max="11" man="1"/>
        <brk id="80" max="11" man="1"/>
      </rowBreaks>
      <printOptions verticalCentered="1"/>
      <pageSetup paperSize="9" scale="78" orientation="portrait"/>
      <headerFooter alignWithMargins="0"/>
    </customSheetView>
    <customSheetView guid="{DAC6312B-2C52-4D86-9CC3-7542001FACCE}" scale="90" showPageBreaks="1" fitToPage="1" printArea="1" view="pageBreakPreview" showRuler="0">
      <selection activeCell="B6" sqref="B6"/>
      <rowBreaks count="2" manualBreakCount="2">
        <brk id="46" max="11" man="1"/>
        <brk id="80" max="11" man="1"/>
      </rowBreaks>
      <printOptions verticalCentered="1"/>
      <pageSetup paperSize="9" scale="78" orientation="portrait"/>
      <headerFooter alignWithMargins="0"/>
    </customSheetView>
    <customSheetView guid="{4678BB01-2F1C-6343-A784-E4537624D67F}" showPageBreaks="1" fitToPage="1" printArea="1" showRuler="0">
      <selection activeCell="I1" sqref="I1"/>
      <rowBreaks count="3" manualBreakCount="3">
        <brk id="20" max="16383" man="1"/>
        <brk id="54" max="11" man="1"/>
        <brk id="88" max="11" man="1"/>
      </rowBreaks>
      <printOptions verticalCentered="1"/>
      <pageSetup paperSize="9" scale="73" orientation="portrait"/>
      <headerFooter alignWithMargins="0"/>
    </customSheetView>
    <customSheetView guid="{A5A9FABE-33F3-43F1-B87F-E93FEE868B35}" showPageBreaks="1" fitToPage="1" printArea="1" view="pageBreakPreview" showRuler="0">
      <selection activeCell="T14" sqref="T14"/>
      <rowBreaks count="2" manualBreakCount="2">
        <brk id="46" max="11" man="1"/>
        <brk id="80" max="11" man="1"/>
      </rowBreaks>
      <printOptions verticalCentered="1"/>
      <pageSetup paperSize="9" scale="83" orientation="portrait"/>
      <headerFooter alignWithMargins="0"/>
    </customSheetView>
  </customSheetViews>
  <mergeCells count="14">
    <mergeCell ref="F4:H4"/>
    <mergeCell ref="A1:H1"/>
    <mergeCell ref="A2:H2"/>
    <mergeCell ref="C3:E3"/>
    <mergeCell ref="F3:H3"/>
    <mergeCell ref="C4:E4"/>
    <mergeCell ref="C6:E6"/>
    <mergeCell ref="C7:E7"/>
    <mergeCell ref="C8:E8"/>
    <mergeCell ref="C9:E9"/>
    <mergeCell ref="F7:H7"/>
    <mergeCell ref="F6:H6"/>
    <mergeCell ref="F8:H8"/>
    <mergeCell ref="F9:H9"/>
  </mergeCells>
  <phoneticPr fontId="16" type="noConversion"/>
  <printOptions verticalCentered="1"/>
  <pageMargins left="0.7" right="0.7" top="0.75" bottom="0.75" header="0.3" footer="0.3"/>
  <pageSetup paperSize="9" scale="73" orientation="portrait"/>
  <headerFooter alignWithMargins="0"/>
  <rowBreaks count="2" manualBreakCount="2">
    <brk id="46" max="11" man="1"/>
    <brk id="80" max="11" man="1"/>
  </rowBreaks>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
  <sheetViews>
    <sheetView showRuler="0" view="pageBreakPreview" topLeftCell="A11" zoomScaleNormal="110" zoomScaleSheetLayoutView="110" zoomScalePageLayoutView="110" workbookViewId="0">
      <selection activeCell="A3" sqref="A3"/>
    </sheetView>
  </sheetViews>
  <sheetFormatPr baseColWidth="10" defaultColWidth="9.5" defaultRowHeight="14" x14ac:dyDescent="0"/>
  <cols>
    <col min="1" max="1" width="10.83203125" style="285" customWidth="1"/>
    <col min="2" max="2" width="44.83203125" style="285" customWidth="1"/>
    <col min="3" max="3" width="8.33203125" style="285" customWidth="1"/>
    <col min="4" max="4" width="7.33203125" style="285" customWidth="1"/>
    <col min="5" max="5" width="8.83203125" style="285" customWidth="1"/>
    <col min="6" max="6" width="8.33203125" style="285" customWidth="1"/>
    <col min="7" max="7" width="8.1640625" style="285" customWidth="1"/>
    <col min="8" max="8" width="23.6640625" style="285" customWidth="1"/>
    <col min="9" max="15" width="9.1640625" style="43" customWidth="1"/>
    <col min="16" max="17" width="10" style="43" customWidth="1"/>
    <col min="18" max="25" width="9.1640625" style="43" customWidth="1"/>
    <col min="26" max="26" width="19.33203125" style="43" customWidth="1"/>
    <col min="27" max="27" width="17.1640625" style="43" customWidth="1"/>
    <col min="28" max="28" width="13.83203125" style="43" customWidth="1"/>
    <col min="29" max="29" width="17" style="43" customWidth="1"/>
    <col min="30" max="31" width="18" style="43" customWidth="1"/>
    <col min="32" max="32" width="11.6640625" style="43" customWidth="1"/>
    <col min="33" max="33" width="18.1640625" style="43" customWidth="1"/>
    <col min="34" max="44" width="8.83203125" customWidth="1"/>
    <col min="45" max="253" width="9.1640625" style="43" customWidth="1"/>
    <col min="254" max="254" width="4.5" style="43" customWidth="1"/>
    <col min="255" max="16384" width="9.5" style="43"/>
  </cols>
  <sheetData>
    <row r="1" spans="1:33" ht="29" customHeight="1">
      <c r="A1" s="1039" t="s">
        <v>178</v>
      </c>
      <c r="B1" s="1039"/>
      <c r="C1" s="1039"/>
      <c r="D1" s="1039"/>
      <c r="E1" s="1039"/>
      <c r="F1" s="1039"/>
      <c r="G1" s="1039"/>
      <c r="H1" s="1039"/>
      <c r="I1"/>
      <c r="N1" s="33"/>
      <c r="P1"/>
      <c r="Q1"/>
      <c r="R1"/>
      <c r="S1"/>
      <c r="T1"/>
      <c r="U1"/>
      <c r="V1"/>
      <c r="W1"/>
      <c r="X1"/>
      <c r="Y1"/>
      <c r="Z1"/>
      <c r="AA1"/>
      <c r="AB1"/>
      <c r="AC1"/>
      <c r="AD1"/>
      <c r="AE1"/>
      <c r="AF1"/>
      <c r="AG1"/>
    </row>
    <row r="2" spans="1:33" ht="24" customHeight="1">
      <c r="A2" s="1040" t="s">
        <v>1038</v>
      </c>
      <c r="B2" s="1041"/>
      <c r="C2" s="1041"/>
      <c r="D2" s="1041"/>
      <c r="E2" s="1041"/>
      <c r="F2" s="1041"/>
      <c r="G2" s="1041"/>
      <c r="H2" s="1041"/>
      <c r="M2" s="46"/>
      <c r="N2" s="33"/>
      <c r="P2"/>
      <c r="Q2"/>
      <c r="R2"/>
      <c r="S2"/>
      <c r="T2"/>
      <c r="U2"/>
      <c r="V2"/>
      <c r="W2"/>
      <c r="X2"/>
      <c r="Y2"/>
      <c r="Z2"/>
      <c r="AA2"/>
      <c r="AB2"/>
      <c r="AC2"/>
      <c r="AD2"/>
      <c r="AE2"/>
      <c r="AF2"/>
      <c r="AG2"/>
    </row>
    <row r="3" spans="1:33" ht="29" customHeight="1">
      <c r="A3" s="199" t="s">
        <v>195</v>
      </c>
      <c r="B3" s="203" t="s">
        <v>196</v>
      </c>
      <c r="C3" s="1043" t="s">
        <v>210</v>
      </c>
      <c r="D3" s="1044"/>
      <c r="E3" s="1044"/>
      <c r="F3" s="1044"/>
      <c r="G3" s="1044"/>
      <c r="H3" s="220" t="s">
        <v>299</v>
      </c>
      <c r="I3" s="34"/>
      <c r="J3" s="34"/>
      <c r="K3" s="34"/>
      <c r="L3" s="34"/>
      <c r="M3" s="34"/>
      <c r="N3" s="34"/>
      <c r="O3" s="34"/>
      <c r="P3" s="34"/>
      <c r="Q3" s="34"/>
      <c r="R3" s="34"/>
      <c r="S3" s="34"/>
      <c r="T3" s="34"/>
      <c r="U3" s="34"/>
      <c r="V3" s="34"/>
      <c r="W3" s="34"/>
      <c r="X3" s="34"/>
      <c r="Y3" s="34"/>
      <c r="Z3" s="1055"/>
      <c r="AA3" s="1056"/>
      <c r="AB3" s="1056"/>
      <c r="AC3" s="1056"/>
      <c r="AD3" s="1056"/>
      <c r="AE3" s="31"/>
      <c r="AF3" s="31"/>
      <c r="AG3" s="31"/>
    </row>
    <row r="4" spans="1:33" ht="28">
      <c r="A4" s="592">
        <v>8301</v>
      </c>
      <c r="B4" s="589" t="s">
        <v>776</v>
      </c>
      <c r="C4" s="589" t="s">
        <v>762</v>
      </c>
      <c r="D4" s="541"/>
      <c r="E4" s="541"/>
      <c r="F4" s="541"/>
      <c r="G4" s="541"/>
      <c r="H4" s="586" t="str">
        <f>CONCATENATE("If 2--&gt;",A8)</f>
        <v>If 2--&gt;8303</v>
      </c>
      <c r="O4" s="45"/>
      <c r="P4" s="45"/>
      <c r="Y4" s="44"/>
    </row>
    <row r="5" spans="1:33" ht="25.5" customHeight="1">
      <c r="A5" s="1037">
        <f>A4+1</f>
        <v>8302</v>
      </c>
      <c r="B5" s="1038" t="s">
        <v>352</v>
      </c>
      <c r="C5" s="1038"/>
      <c r="D5" s="1038"/>
      <c r="E5" s="1038"/>
      <c r="F5" s="1038"/>
      <c r="G5" s="1045"/>
      <c r="H5" s="1042"/>
      <c r="O5" s="33"/>
    </row>
    <row r="6" spans="1:33" ht="35" customHeight="1">
      <c r="A6" s="1037"/>
      <c r="B6" s="1046" t="s">
        <v>180</v>
      </c>
      <c r="C6" s="1046"/>
      <c r="D6" s="1046"/>
      <c r="E6" s="1046"/>
      <c r="F6" s="1046"/>
      <c r="G6" s="1047"/>
      <c r="H6" s="1042"/>
      <c r="O6" s="33"/>
    </row>
    <row r="7" spans="1:33" ht="154">
      <c r="A7" s="1037"/>
      <c r="B7" s="619" t="s">
        <v>1024</v>
      </c>
      <c r="C7" s="1048" t="s">
        <v>777</v>
      </c>
      <c r="D7" s="1049"/>
      <c r="E7" s="1049"/>
      <c r="F7" s="1049"/>
      <c r="G7" s="1050"/>
      <c r="H7" s="1042"/>
      <c r="O7" s="33"/>
    </row>
    <row r="8" spans="1:33" ht="33.75" customHeight="1">
      <c r="A8" s="1037">
        <f>A5+1</f>
        <v>8303</v>
      </c>
      <c r="B8" s="1038" t="s">
        <v>179</v>
      </c>
      <c r="C8" s="1038"/>
      <c r="D8" s="1038"/>
      <c r="E8" s="1038"/>
      <c r="F8" s="1038"/>
      <c r="G8" s="1038"/>
      <c r="H8" s="927"/>
    </row>
    <row r="9" spans="1:33" ht="33" customHeight="1">
      <c r="A9" s="1037"/>
      <c r="B9" s="1046" t="s">
        <v>180</v>
      </c>
      <c r="C9" s="1046"/>
      <c r="D9" s="1046"/>
      <c r="E9" s="1046"/>
      <c r="F9" s="1046"/>
      <c r="G9" s="1046"/>
      <c r="H9" s="929"/>
    </row>
    <row r="10" spans="1:33" ht="154">
      <c r="A10" s="1037"/>
      <c r="B10" s="619" t="s">
        <v>1024</v>
      </c>
      <c r="C10" s="1057" t="s">
        <v>1025</v>
      </c>
      <c r="D10" s="1057"/>
      <c r="E10" s="1057"/>
      <c r="F10" s="1057"/>
      <c r="G10" s="1057"/>
      <c r="H10" s="929"/>
    </row>
    <row r="11" spans="1:33" ht="33" customHeight="1">
      <c r="A11" s="591">
        <f>A8+1</f>
        <v>8304</v>
      </c>
      <c r="B11" s="589" t="s">
        <v>105</v>
      </c>
      <c r="C11" s="1038" t="s">
        <v>778</v>
      </c>
      <c r="D11" s="919"/>
      <c r="E11" s="919"/>
      <c r="F11" s="919"/>
      <c r="G11" s="919"/>
      <c r="H11" s="590"/>
    </row>
    <row r="12" spans="1:33" ht="39" customHeight="1">
      <c r="A12" s="591">
        <f>A11+1</f>
        <v>8305</v>
      </c>
      <c r="B12" s="582" t="s">
        <v>353</v>
      </c>
      <c r="C12" s="589" t="s">
        <v>778</v>
      </c>
      <c r="D12" s="541"/>
      <c r="E12" s="541"/>
      <c r="F12" s="541"/>
      <c r="G12" s="541"/>
      <c r="H12" s="588"/>
    </row>
    <row r="13" spans="1:33" ht="48" customHeight="1">
      <c r="A13" s="1051">
        <f>A12+1</f>
        <v>8306</v>
      </c>
      <c r="B13" s="1038" t="s">
        <v>12</v>
      </c>
      <c r="C13" s="1038"/>
      <c r="D13" s="1038"/>
      <c r="E13" s="1038"/>
      <c r="F13" s="1038"/>
      <c r="G13" s="1038"/>
      <c r="H13" s="1053"/>
    </row>
    <row r="14" spans="1:33" ht="112">
      <c r="A14" s="1052"/>
      <c r="B14" s="291" t="s">
        <v>780</v>
      </c>
      <c r="C14" s="1038" t="s">
        <v>779</v>
      </c>
      <c r="D14" s="1038"/>
      <c r="E14" s="1038"/>
      <c r="F14" s="1038"/>
      <c r="G14" s="1038"/>
      <c r="H14" s="1054"/>
    </row>
    <row r="15" spans="1:33" ht="57.75" customHeight="1">
      <c r="A15" s="592">
        <f>A13+1</f>
        <v>8307</v>
      </c>
      <c r="B15" s="589" t="s">
        <v>88</v>
      </c>
      <c r="C15" s="933" t="s">
        <v>781</v>
      </c>
      <c r="D15" s="934"/>
      <c r="E15" s="934"/>
      <c r="F15" s="934"/>
      <c r="G15" s="934"/>
      <c r="H15" s="292"/>
    </row>
    <row r="16" spans="1:33" ht="36" customHeight="1">
      <c r="A16" s="1037">
        <f>A15+1</f>
        <v>8308</v>
      </c>
      <c r="B16" s="1038" t="s">
        <v>89</v>
      </c>
      <c r="C16" s="1038"/>
      <c r="D16" s="1038"/>
      <c r="E16" s="1038"/>
      <c r="F16" s="1038"/>
      <c r="G16" s="1038"/>
      <c r="H16" s="292"/>
    </row>
    <row r="17" spans="1:8" ht="46" customHeight="1">
      <c r="A17" s="1037"/>
      <c r="B17" s="290" t="s">
        <v>564</v>
      </c>
      <c r="C17" s="543" t="s">
        <v>480</v>
      </c>
      <c r="D17" s="544"/>
      <c r="E17" s="544"/>
      <c r="F17" s="544"/>
      <c r="G17" s="544"/>
      <c r="H17" s="292"/>
    </row>
    <row r="18" spans="1:8" ht="46" customHeight="1">
      <c r="A18" s="1037"/>
      <c r="B18" s="290" t="s">
        <v>565</v>
      </c>
      <c r="C18" s="933" t="s">
        <v>480</v>
      </c>
      <c r="D18" s="934"/>
      <c r="E18" s="934"/>
      <c r="F18" s="934"/>
      <c r="G18" s="934"/>
      <c r="H18" s="292"/>
    </row>
    <row r="19" spans="1:8" ht="48" customHeight="1">
      <c r="A19" s="1032">
        <f>A16+1</f>
        <v>8309</v>
      </c>
      <c r="B19" s="1036" t="s">
        <v>354</v>
      </c>
      <c r="C19" s="1036"/>
      <c r="D19" s="1036"/>
      <c r="E19" s="1036"/>
      <c r="F19" s="1036"/>
      <c r="G19" s="1036"/>
      <c r="H19" s="1034"/>
    </row>
    <row r="20" spans="1:8" ht="84">
      <c r="A20" s="1033"/>
      <c r="B20" s="293" t="s">
        <v>782</v>
      </c>
      <c r="C20" s="543" t="s">
        <v>480</v>
      </c>
      <c r="D20" s="544"/>
      <c r="E20" s="544"/>
      <c r="F20" s="544"/>
      <c r="G20" s="544"/>
      <c r="H20" s="1035"/>
    </row>
    <row r="21" spans="1:8" ht="40" customHeight="1">
      <c r="A21" s="332">
        <f>A19+1</f>
        <v>8310</v>
      </c>
      <c r="B21" s="357" t="s">
        <v>355</v>
      </c>
      <c r="C21" s="933" t="s">
        <v>480</v>
      </c>
      <c r="D21" s="934"/>
      <c r="E21" s="934"/>
      <c r="F21" s="934"/>
      <c r="G21" s="934"/>
      <c r="H21" s="293"/>
    </row>
  </sheetData>
  <customSheetViews>
    <customSheetView guid="{31A12346-0F01-1349-8588-78911923E3FD}" showPageBreaks="1" printArea="1" showRuler="0" topLeftCell="A11">
      <selection activeCell="A3" sqref="A3"/>
      <pageSetup paperSize="9" scale="54" fitToWidth="3" orientation="portrait"/>
      <headerFooter alignWithMargins="0"/>
    </customSheetView>
    <customSheetView guid="{A57FA7A2-D613-4CB4-A390-3CAB141D409F}" showPageBreaks="1" printArea="1" view="pageBreakPreview" showRuler="0" topLeftCell="A9">
      <selection activeCell="H22" sqref="H22"/>
      <pageSetup paperSize="9" scale="54" fitToWidth="3" orientation="portrait"/>
      <headerFooter alignWithMargins="0"/>
    </customSheetView>
    <customSheetView guid="{DAC6312B-2C52-4D86-9CC3-7542001FACCE}" scale="90" showPageBreaks="1" printArea="1" view="pageBreakPreview" showRuler="0" topLeftCell="A4">
      <selection activeCell="B6" sqref="B6:G6"/>
      <pageSetup paperSize="9" scale="54" fitToWidth="3" orientation="portrait"/>
      <headerFooter alignWithMargins="0"/>
    </customSheetView>
    <customSheetView guid="{4678BB01-2F1C-6343-A784-E4537624D67F}" showPageBreaks="1" printArea="1" showRuler="0">
      <selection activeCell="I1" sqref="I1"/>
      <pageSetup paperSize="9" scale="54" fitToWidth="3" orientation="portrait"/>
      <headerFooter alignWithMargins="0"/>
    </customSheetView>
    <customSheetView guid="{A5A9FABE-33F3-43F1-B87F-E93FEE868B35}" scale="110" showPageBreaks="1" printArea="1" view="pageBreakPreview" showRuler="0">
      <selection activeCell="J7" sqref="J7"/>
      <pageSetup paperSize="9" scale="54" fitToWidth="3" orientation="portrait"/>
      <headerFooter alignWithMargins="0"/>
    </customSheetView>
  </customSheetViews>
  <mergeCells count="27">
    <mergeCell ref="Z3:AD3"/>
    <mergeCell ref="A5:A7"/>
    <mergeCell ref="C11:G11"/>
    <mergeCell ref="H8:H10"/>
    <mergeCell ref="B9:G9"/>
    <mergeCell ref="C10:G10"/>
    <mergeCell ref="B8:G8"/>
    <mergeCell ref="A8:A10"/>
    <mergeCell ref="A13:A14"/>
    <mergeCell ref="H13:H14"/>
    <mergeCell ref="B13:G13"/>
    <mergeCell ref="C14:G14"/>
    <mergeCell ref="C15:G15"/>
    <mergeCell ref="A1:H1"/>
    <mergeCell ref="A2:H2"/>
    <mergeCell ref="H5:H7"/>
    <mergeCell ref="C3:G3"/>
    <mergeCell ref="B5:G5"/>
    <mergeCell ref="B6:G6"/>
    <mergeCell ref="C7:G7"/>
    <mergeCell ref="C18:G18"/>
    <mergeCell ref="C21:G21"/>
    <mergeCell ref="A19:A20"/>
    <mergeCell ref="H19:H20"/>
    <mergeCell ref="B19:G19"/>
    <mergeCell ref="A16:A18"/>
    <mergeCell ref="B16:G16"/>
  </mergeCells>
  <phoneticPr fontId="16" type="noConversion"/>
  <pageMargins left="0.7" right="0.7" top="0.75" bottom="0.75" header="0.3" footer="0.3"/>
  <pageSetup paperSize="9" scale="54" fitToWidth="3" orientation="portrait"/>
  <headerFooter alignWithMargins="0"/>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3"/>
  <sheetViews>
    <sheetView showRuler="0" view="pageBreakPreview" topLeftCell="A15" zoomScaleSheetLayoutView="90" workbookViewId="0">
      <selection activeCell="C17" sqref="C17"/>
    </sheetView>
  </sheetViews>
  <sheetFormatPr baseColWidth="10" defaultColWidth="11.5" defaultRowHeight="14" x14ac:dyDescent="0"/>
  <cols>
    <col min="1" max="1" width="17.83203125" style="124" customWidth="1"/>
    <col min="2" max="2" width="26.33203125" style="300" bestFit="1" customWidth="1"/>
    <col min="3" max="3" width="37.6640625" style="128" customWidth="1"/>
    <col min="4" max="4" width="30.1640625" style="148" customWidth="1"/>
    <col min="5" max="6" width="14.83203125" customWidth="1"/>
    <col min="7" max="7" width="14.33203125" customWidth="1"/>
    <col min="8" max="8" width="15.5" customWidth="1"/>
    <col min="9" max="10" width="18.33203125" customWidth="1"/>
    <col min="11" max="11" width="15.5" customWidth="1"/>
    <col min="12" max="12" width="14.83203125" bestFit="1" customWidth="1"/>
    <col min="13" max="13" width="14.83203125" customWidth="1"/>
    <col min="14" max="14" width="17.33203125" customWidth="1"/>
    <col min="15" max="15" width="23.83203125" customWidth="1"/>
    <col min="16" max="16" width="15" customWidth="1"/>
    <col min="17" max="17" width="20.33203125" customWidth="1"/>
    <col min="18" max="18" width="27.5" customWidth="1"/>
    <col min="19" max="19" width="23.83203125" customWidth="1"/>
    <col min="20" max="21" width="19" customWidth="1"/>
    <col min="22" max="22" width="21" customWidth="1"/>
  </cols>
  <sheetData>
    <row r="1" spans="1:29" ht="18">
      <c r="A1" s="1058" t="s">
        <v>181</v>
      </c>
      <c r="B1" s="1058"/>
      <c r="C1" s="1058"/>
      <c r="D1" s="1058"/>
      <c r="F1" s="18"/>
      <c r="G1" s="18"/>
      <c r="H1" s="18"/>
      <c r="I1" s="18"/>
      <c r="J1" s="18"/>
      <c r="K1" s="18"/>
      <c r="L1" s="18"/>
      <c r="M1" s="18"/>
      <c r="N1" s="19"/>
      <c r="O1" s="19"/>
      <c r="P1" s="18"/>
      <c r="Q1" s="18"/>
      <c r="R1" s="18"/>
      <c r="S1" s="19"/>
      <c r="T1" s="18"/>
      <c r="U1" s="18"/>
      <c r="V1" s="18"/>
    </row>
    <row r="2" spans="1:29" ht="58" customHeight="1">
      <c r="A2" s="1059" t="str">
        <f>CONCATENATE("Apply to all women, Ages 15-59, who are working or ever worked for wages (check for at least one wage worker status in section 7.0), 
 i.e. age 15-59 in Q206, sex of 2 in Q204, and either Q",'6.1 Job charc '!A48,"=1 or one of Q", '7.0 Job Mobility'!A15," or Q",'7.0 Job Mobility'!A43," =1")</f>
        <v>Apply to all women, Ages 15-59, who are working or ever worked for wages (check for at least one wage worker status in section 7.0), 
 i.e. age 15-59 in Q206, sex of 2 in Q204, and either Q6137=1 or one of Q7101_2 or Q710[n]_2 =1</v>
      </c>
      <c r="B2" s="1060"/>
      <c r="C2" s="1060"/>
      <c r="D2" s="1060"/>
      <c r="E2" s="65"/>
      <c r="F2" s="18"/>
      <c r="G2" s="18"/>
      <c r="H2" s="18"/>
      <c r="I2" s="18"/>
      <c r="J2" s="18"/>
      <c r="K2" s="18"/>
      <c r="L2" s="18"/>
      <c r="M2" s="18"/>
      <c r="N2" s="19"/>
      <c r="O2" s="19"/>
      <c r="P2" s="18"/>
      <c r="Q2" s="18"/>
      <c r="R2" s="18"/>
      <c r="S2" s="19"/>
      <c r="T2" s="18"/>
      <c r="U2" s="18"/>
      <c r="V2" s="18"/>
    </row>
    <row r="3" spans="1:29" ht="24" customHeight="1">
      <c r="A3" s="199" t="s">
        <v>195</v>
      </c>
      <c r="B3" s="203" t="s">
        <v>196</v>
      </c>
      <c r="C3" s="294" t="s">
        <v>210</v>
      </c>
      <c r="D3" s="205" t="s">
        <v>299</v>
      </c>
      <c r="E3" s="125"/>
      <c r="F3" s="126"/>
      <c r="G3" s="127"/>
      <c r="H3" s="127"/>
      <c r="I3" s="127"/>
      <c r="J3" s="36"/>
      <c r="K3" s="36"/>
      <c r="L3" s="36"/>
      <c r="M3" s="36"/>
      <c r="N3" s="19"/>
      <c r="O3" s="19"/>
      <c r="P3" s="36"/>
      <c r="Q3" s="36"/>
      <c r="R3" s="36"/>
      <c r="S3" s="19"/>
      <c r="T3" s="36"/>
      <c r="U3" s="36"/>
      <c r="V3" s="36"/>
      <c r="W3" s="35"/>
    </row>
    <row r="4" spans="1:29" ht="70">
      <c r="A4" s="596">
        <v>9001</v>
      </c>
      <c r="B4" s="595" t="s">
        <v>1085</v>
      </c>
      <c r="C4" s="295" t="s">
        <v>783</v>
      </c>
      <c r="D4" s="600" t="s">
        <v>300</v>
      </c>
      <c r="E4" s="18"/>
      <c r="F4" s="18"/>
      <c r="G4" s="18"/>
      <c r="H4" s="18"/>
      <c r="I4" s="18"/>
      <c r="J4" s="18"/>
      <c r="K4" s="18"/>
      <c r="L4" s="18"/>
      <c r="M4" s="18"/>
      <c r="N4" s="18"/>
      <c r="O4" s="18"/>
      <c r="P4" s="18"/>
      <c r="Q4" s="18"/>
      <c r="R4" s="18"/>
      <c r="S4" s="18"/>
      <c r="T4" s="19"/>
      <c r="U4" s="19"/>
      <c r="V4" s="19"/>
      <c r="W4" s="19"/>
      <c r="X4" s="19"/>
      <c r="Y4" s="19"/>
      <c r="Z4" s="19"/>
      <c r="AA4" s="19"/>
      <c r="AB4" s="19"/>
      <c r="AC4" s="19"/>
    </row>
    <row r="5" spans="1:29" ht="98">
      <c r="A5" s="596">
        <f t="shared" ref="A5:A23" si="0">A4+1</f>
        <v>9002</v>
      </c>
      <c r="B5" s="595" t="s">
        <v>407</v>
      </c>
      <c r="C5" s="297" t="s">
        <v>784</v>
      </c>
      <c r="D5" s="594"/>
    </row>
    <row r="6" spans="1:29" ht="98">
      <c r="A6" s="596">
        <f t="shared" si="0"/>
        <v>9003</v>
      </c>
      <c r="B6" s="599" t="s">
        <v>33</v>
      </c>
      <c r="C6" s="297" t="s">
        <v>784</v>
      </c>
      <c r="D6" s="537" t="str">
        <f>CONCATENATE("If 1 --&gt; Q",A8)</f>
        <v>If 1 --&gt; Q9005</v>
      </c>
    </row>
    <row r="7" spans="1:29" ht="84">
      <c r="A7" s="596">
        <f t="shared" si="0"/>
        <v>9004</v>
      </c>
      <c r="B7" s="595" t="s">
        <v>475</v>
      </c>
      <c r="C7" s="297" t="s">
        <v>785</v>
      </c>
      <c r="D7" s="594" t="s">
        <v>300</v>
      </c>
    </row>
    <row r="8" spans="1:29" ht="42" customHeight="1">
      <c r="A8" s="596">
        <f t="shared" si="0"/>
        <v>9005</v>
      </c>
      <c r="B8" s="595" t="s">
        <v>888</v>
      </c>
      <c r="C8" s="297" t="s">
        <v>760</v>
      </c>
      <c r="D8" s="598" t="str">
        <f>CONCATENATE("After answering if
 Q",'2.1 Personal Biography'!A6,  "= No, --&gt; Q",A18)</f>
        <v>After answering if
 Q2103= No, --&gt; Q9015</v>
      </c>
    </row>
    <row r="9" spans="1:29" ht="42">
      <c r="A9" s="596">
        <f t="shared" si="0"/>
        <v>9006</v>
      </c>
      <c r="B9" s="595" t="s">
        <v>408</v>
      </c>
      <c r="C9" s="297" t="s">
        <v>480</v>
      </c>
      <c r="D9" s="594"/>
    </row>
    <row r="10" spans="1:29" ht="84">
      <c r="A10" s="596">
        <f t="shared" si="0"/>
        <v>9007</v>
      </c>
      <c r="B10" s="599" t="s">
        <v>356</v>
      </c>
      <c r="C10" s="298" t="s">
        <v>786</v>
      </c>
      <c r="D10" s="598" t="str">
        <f>CONCATENATE("After answering if ", '8.2 Fertility'!A4, "= 2 -&gt; Q",A21)</f>
        <v>After answering if 8201= 2 -&gt; Q9018</v>
      </c>
    </row>
    <row r="11" spans="1:29" ht="42">
      <c r="A11" s="596">
        <f t="shared" si="0"/>
        <v>9008</v>
      </c>
      <c r="B11" s="599" t="s">
        <v>787</v>
      </c>
      <c r="C11" s="297" t="s">
        <v>760</v>
      </c>
      <c r="D11" s="598" t="str">
        <f>CONCATENATE("If 2 or 98 &amp; Q",'6.1 Job charc '!A48," is 1--&gt;",A14, " If 2 or 98 &amp; Q",'6.1 Job charc '!A48," is not 1--&gt;",A22)</f>
        <v>If 2 or 98 &amp; Q6137 is 1--&gt;9011 If 2 or 98 &amp; Q6137 is not 1--&gt;9019</v>
      </c>
    </row>
    <row r="12" spans="1:29" ht="84">
      <c r="A12" s="596">
        <f t="shared" si="0"/>
        <v>9009</v>
      </c>
      <c r="B12" s="595" t="s">
        <v>409</v>
      </c>
      <c r="C12" s="297" t="s">
        <v>788</v>
      </c>
      <c r="D12" s="594"/>
    </row>
    <row r="13" spans="1:29" ht="112">
      <c r="A13" s="596">
        <f t="shared" si="0"/>
        <v>9010</v>
      </c>
      <c r="B13" s="595" t="s">
        <v>125</v>
      </c>
      <c r="C13" s="297" t="s">
        <v>789</v>
      </c>
      <c r="D13" s="598" t="str">
        <f>CONCATENATE("If Q",'6.1 Job charc '!A48," is not 1--&gt;",A22)</f>
        <v>If Q6137 is not 1--&gt;9019</v>
      </c>
    </row>
    <row r="14" spans="1:29" ht="42">
      <c r="A14" s="596">
        <f t="shared" si="0"/>
        <v>9011</v>
      </c>
      <c r="B14" s="595" t="s">
        <v>23</v>
      </c>
      <c r="C14" s="297" t="s">
        <v>762</v>
      </c>
      <c r="D14" s="598" t="str">
        <f>CONCATENATE("If 2--&gt;",A21, "                                                                Validation: If 1, Q",'8.2 Fertility'!E12, " should have members with year &gt;= 2004 or 9998")</f>
        <v>If 2--&gt;9018                                                                Validation: If 1, Q8210 should have members with year &gt;= 2004 or 9998</v>
      </c>
    </row>
    <row r="15" spans="1:29" ht="252">
      <c r="A15" s="596">
        <f t="shared" si="0"/>
        <v>9012</v>
      </c>
      <c r="B15" s="538" t="s">
        <v>28</v>
      </c>
      <c r="C15" s="299" t="s">
        <v>895</v>
      </c>
      <c r="D15" s="598" t="s">
        <v>566</v>
      </c>
    </row>
    <row r="16" spans="1:29" ht="42">
      <c r="A16" s="596">
        <f t="shared" si="0"/>
        <v>9013</v>
      </c>
      <c r="B16" s="595" t="s">
        <v>29</v>
      </c>
      <c r="C16" s="297" t="s">
        <v>790</v>
      </c>
      <c r="D16" s="537" t="s">
        <v>896</v>
      </c>
    </row>
    <row r="17" spans="1:4" ht="103" customHeight="1">
      <c r="A17" s="596">
        <f t="shared" si="0"/>
        <v>9014</v>
      </c>
      <c r="B17" s="173" t="s">
        <v>357</v>
      </c>
      <c r="C17" s="295" t="s">
        <v>446</v>
      </c>
      <c r="D17" s="604" t="str">
        <f>" After asnwering--&gt; section 10.1"</f>
        <v xml:space="preserve"> After asnwering--&gt; section 10.1</v>
      </c>
    </row>
    <row r="18" spans="1:4" ht="84">
      <c r="A18" s="596">
        <f t="shared" si="0"/>
        <v>9015</v>
      </c>
      <c r="B18" s="595" t="s">
        <v>358</v>
      </c>
      <c r="C18" s="297" t="s">
        <v>791</v>
      </c>
      <c r="D18" s="537" t="str">
        <f>CONCATENATE("If 2 --&gt; Q", A21," If 5 --&gt; Q", A20)</f>
        <v>If 2 --&gt; Q9018 If 5 --&gt; Q9017</v>
      </c>
    </row>
    <row r="19" spans="1:4" ht="56">
      <c r="A19" s="596">
        <f t="shared" si="0"/>
        <v>9016</v>
      </c>
      <c r="B19" s="538" t="s">
        <v>359</v>
      </c>
      <c r="C19" s="297" t="s">
        <v>792</v>
      </c>
      <c r="D19" s="597"/>
    </row>
    <row r="20" spans="1:4" ht="56">
      <c r="A20" s="596">
        <f t="shared" si="0"/>
        <v>9017</v>
      </c>
      <c r="B20" s="595" t="s">
        <v>360</v>
      </c>
      <c r="C20" s="298" t="s">
        <v>793</v>
      </c>
      <c r="D20" s="537" t="str">
        <f>CONCATENATE("If Q",'6.1 Job charc '!A48," =1--&gt; section 10.1")</f>
        <v>If Q6137 =1--&gt; section 10.1</v>
      </c>
    </row>
    <row r="21" spans="1:4" ht="28">
      <c r="A21" s="542">
        <f t="shared" si="0"/>
        <v>9018</v>
      </c>
      <c r="B21" s="620" t="str">
        <f>CONCATENATE("Internal variable: Is she currently working for wages? Check Q",'6.1 Job charc '!A48)</f>
        <v>Internal variable: Is she currently working for wages? Check Q6137</v>
      </c>
      <c r="C21" s="297" t="s">
        <v>762</v>
      </c>
      <c r="D21" s="537" t="s">
        <v>794</v>
      </c>
    </row>
    <row r="22" spans="1:4" ht="224">
      <c r="A22" s="542">
        <f t="shared" si="0"/>
        <v>9019</v>
      </c>
      <c r="B22" s="593" t="s">
        <v>361</v>
      </c>
      <c r="C22" s="298" t="s">
        <v>897</v>
      </c>
      <c r="D22" s="594" t="s">
        <v>300</v>
      </c>
    </row>
    <row r="23" spans="1:4" ht="98">
      <c r="A23" s="542">
        <f t="shared" si="0"/>
        <v>9020</v>
      </c>
      <c r="B23" s="595" t="s">
        <v>410</v>
      </c>
      <c r="C23" s="297" t="s">
        <v>795</v>
      </c>
      <c r="D23" s="594" t="s">
        <v>300</v>
      </c>
    </row>
  </sheetData>
  <customSheetViews>
    <customSheetView guid="{31A12346-0F01-1349-8588-78911923E3FD}" showPageBreaks="1" printArea="1" showRuler="0" topLeftCell="A15">
      <selection activeCell="C17" sqref="C17"/>
      <colBreaks count="1" manualBreakCount="1">
        <brk id="7" max="30" man="1"/>
      </colBreaks>
      <pageSetup paperSize="9" scale="52" fitToWidth="3" orientation="portrait" horizontalDpi="4294967293" verticalDpi="4294967293"/>
    </customSheetView>
    <customSheetView guid="{A57FA7A2-D613-4CB4-A390-3CAB141D409F}" showPageBreaks="1" printArea="1" view="pageBreakPreview" showRuler="0">
      <selection activeCell="D11" sqref="D11"/>
      <colBreaks count="1" manualBreakCount="1">
        <brk id="7" max="30" man="1"/>
      </colBreaks>
      <pageSetup paperSize="9" scale="52" fitToWidth="3" orientation="portrait" horizontalDpi="4294967293" verticalDpi="4294967293"/>
    </customSheetView>
    <customSheetView guid="{DAC6312B-2C52-4D86-9CC3-7542001FACCE}" scale="90" showPageBreaks="1" printArea="1" view="pageBreakPreview" showRuler="0">
      <selection activeCell="B6" sqref="B6"/>
      <colBreaks count="1" manualBreakCount="1">
        <brk id="7" max="30" man="1"/>
      </colBreaks>
      <pageSetup paperSize="9" scale="52" fitToWidth="3" orientation="portrait" horizontalDpi="4294967293" verticalDpi="4294967293"/>
    </customSheetView>
    <customSheetView guid="{4678BB01-2F1C-6343-A784-E4537624D67F}" showPageBreaks="1" printArea="1" showRuler="0">
      <selection activeCell="E1" sqref="E1"/>
      <colBreaks count="1" manualBreakCount="1">
        <brk id="7" max="30" man="1"/>
      </colBreaks>
      <pageSetup paperSize="9" scale="52" fitToWidth="3" orientation="portrait" horizontalDpi="4294967293" verticalDpi="4294967293"/>
    </customSheetView>
    <customSheetView guid="{A5A9FABE-33F3-43F1-B87F-E93FEE868B35}" showPageBreaks="1" printArea="1" view="pageBreakPreview" showRuler="0">
      <selection activeCell="C17" sqref="C17"/>
      <colBreaks count="1" manualBreakCount="1">
        <brk id="7" max="30" man="1"/>
      </colBreaks>
      <pageSetup paperSize="9" scale="52" fitToWidth="3" orientation="portrait" horizontalDpi="4294967293" verticalDpi="4294967293"/>
    </customSheetView>
  </customSheetViews>
  <mergeCells count="2">
    <mergeCell ref="A1:D1"/>
    <mergeCell ref="A2:D2"/>
  </mergeCells>
  <phoneticPr fontId="15" type="noConversion"/>
  <pageMargins left="0.7" right="0.7" top="0.75" bottom="0.75" header="0.3" footer="0.3"/>
  <pageSetup paperSize="9" scale="52" fitToWidth="3" orientation="portrait" horizontalDpi="4294967293" verticalDpi="4294967293"/>
  <colBreaks count="1" manualBreakCount="1">
    <brk id="7" max="30" man="1"/>
  </colBreaks>
  <drawing r:id="rId1"/>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Ruler="0" workbookViewId="0"/>
  </sheetViews>
  <sheetFormatPr baseColWidth="10" defaultColWidth="8.83203125" defaultRowHeight="14" x14ac:dyDescent="0"/>
  <sheetData/>
  <customSheetViews>
    <customSheetView guid="{31A12346-0F01-1349-8588-78911923E3FD}" state="hidden" showRuler="0"/>
    <customSheetView guid="{A57FA7A2-D613-4CB4-A390-3CAB141D409F}" state="hidden"/>
    <customSheetView guid="{DAC6312B-2C52-4D86-9CC3-7542001FACCE}" state="hidden"/>
    <customSheetView guid="{A5A9FABE-33F3-43F1-B87F-E93FEE868B35}" state="hidden" showRuler="0"/>
  </customSheetViews>
  <pageMargins left="0.7" right="0.7" top="0.75" bottom="0.75" header="0.3" footer="0.3"/>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Ruler="0" workbookViewId="0"/>
  </sheetViews>
  <sheetFormatPr baseColWidth="10" defaultColWidth="8.83203125" defaultRowHeight="14" x14ac:dyDescent="0"/>
  <sheetData/>
  <customSheetViews>
    <customSheetView guid="{31A12346-0F01-1349-8588-78911923E3FD}" state="hidden" showRuler="0"/>
    <customSheetView guid="{A57FA7A2-D613-4CB4-A390-3CAB141D409F}" state="hidden"/>
    <customSheetView guid="{DAC6312B-2C52-4D86-9CC3-7542001FACCE}" state="hidden"/>
    <customSheetView guid="{A5A9FABE-33F3-43F1-B87F-E93FEE868B35}" state="hidden" showRuler="0"/>
  </customSheetViews>
  <pageMargins left="0.7" right="0.7" top="0.75" bottom="0.75" header="0.3" footer="0.3"/>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Ruler="0" workbookViewId="0"/>
  </sheetViews>
  <sheetFormatPr baseColWidth="10" defaultColWidth="8.83203125" defaultRowHeight="14" x14ac:dyDescent="0"/>
  <sheetData/>
  <customSheetViews>
    <customSheetView guid="{31A12346-0F01-1349-8588-78911923E3FD}" state="hidden" showRuler="0"/>
    <customSheetView guid="{A57FA7A2-D613-4CB4-A390-3CAB141D409F}" state="hidden"/>
    <customSheetView guid="{DAC6312B-2C52-4D86-9CC3-7542001FACCE}" state="hidden"/>
    <customSheetView guid="{A5A9FABE-33F3-43F1-B87F-E93FEE868B35}" state="hidden" showRuler="0"/>
  </customSheetViews>
  <pageMargins left="0.7" right="0.7" top="0.75" bottom="0.75" header="0.3" footer="0.3"/>
  <extLs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Ruler="0" workbookViewId="0"/>
  </sheetViews>
  <sheetFormatPr baseColWidth="10" defaultColWidth="8.83203125" defaultRowHeight="14" x14ac:dyDescent="0"/>
  <sheetData/>
  <customSheetViews>
    <customSheetView guid="{31A12346-0F01-1349-8588-78911923E3FD}" state="hidden" showRuler="0"/>
    <customSheetView guid="{A57FA7A2-D613-4CB4-A390-3CAB141D409F}" state="hidden"/>
    <customSheetView guid="{DAC6312B-2C52-4D86-9CC3-7542001FACCE}" state="hidden"/>
    <customSheetView guid="{A5A9FABE-33F3-43F1-B87F-E93FEE868B35}" state="hidden" showRuler="0"/>
  </customSheetViews>
  <pageMargins left="0.7" right="0.7" top="0.75" bottom="0.75" header="0.3" footer="0.3"/>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Ruler="0" workbookViewId="0"/>
  </sheetViews>
  <sheetFormatPr baseColWidth="10" defaultColWidth="8.83203125" defaultRowHeight="14" x14ac:dyDescent="0"/>
  <sheetData/>
  <customSheetViews>
    <customSheetView guid="{31A12346-0F01-1349-8588-78911923E3FD}" state="hidden" showRuler="0"/>
    <customSheetView guid="{A57FA7A2-D613-4CB4-A390-3CAB141D409F}" state="hidden"/>
    <customSheetView guid="{DAC6312B-2C52-4D86-9CC3-7542001FACCE}" state="hidden"/>
    <customSheetView guid="{A5A9FABE-33F3-43F1-B87F-E93FEE868B35}" state="hidden" showRuler="0"/>
  </customSheetViews>
  <pageMargins left="0.7" right="0.7" top="0.75" bottom="0.75" header="0.3" footer="0.3"/>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Ruler="0" workbookViewId="0"/>
  </sheetViews>
  <sheetFormatPr baseColWidth="10" defaultColWidth="8.83203125" defaultRowHeight="14" x14ac:dyDescent="0"/>
  <sheetData/>
  <customSheetViews>
    <customSheetView guid="{31A12346-0F01-1349-8588-78911923E3FD}" state="hidden" showRuler="0"/>
    <customSheetView guid="{A57FA7A2-D613-4CB4-A390-3CAB141D409F}" state="hidden"/>
    <customSheetView guid="{DAC6312B-2C52-4D86-9CC3-7542001FACCE}" state="hidden"/>
    <customSheetView guid="{A5A9FABE-33F3-43F1-B87F-E93FEE868B35}" state="hidden" showRuler="0"/>
  </customSheetViews>
  <pageMargins left="0.7" right="0.7" top="0.75" bottom="0.75" header="0.3" footer="0.3"/>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enableFormatConditionsCalculation="0"/>
  <dimension ref="A1:G20"/>
  <sheetViews>
    <sheetView showRuler="0" view="pageBreakPreview" topLeftCell="A4" zoomScaleNormal="110" zoomScaleSheetLayoutView="90" zoomScalePageLayoutView="110" workbookViewId="0">
      <selection activeCell="C7" sqref="C7"/>
    </sheetView>
  </sheetViews>
  <sheetFormatPr baseColWidth="10" defaultColWidth="11.5" defaultRowHeight="14" x14ac:dyDescent="0"/>
  <cols>
    <col min="1" max="1" width="14" style="303" customWidth="1"/>
    <col min="2" max="2" width="26.83203125" style="304" customWidth="1"/>
    <col min="3" max="3" width="41.83203125" style="305" customWidth="1"/>
    <col min="4" max="4" width="27" style="306" customWidth="1"/>
    <col min="5" max="5" width="17.5" style="49" customWidth="1"/>
    <col min="6" max="16384" width="11.5" style="49"/>
  </cols>
  <sheetData>
    <row r="1" spans="1:7" s="48" customFormat="1" ht="15" customHeight="1">
      <c r="A1" s="1063"/>
      <c r="B1" s="1063"/>
      <c r="C1" s="1063"/>
      <c r="D1" s="1063"/>
      <c r="E1"/>
      <c r="F1"/>
      <c r="G1"/>
    </row>
    <row r="2" spans="1:7" ht="15" customHeight="1">
      <c r="A2" s="1063" t="s">
        <v>182</v>
      </c>
      <c r="B2" s="1063"/>
      <c r="C2" s="1063"/>
      <c r="D2" s="1063"/>
    </row>
    <row r="3" spans="1:7" ht="15" customHeight="1">
      <c r="A3" s="1064" t="str">
        <f>CONCATENATE("Apply to all wage workers in main job during the past three months, that is, Q",'6.1 Job charc '!A48,"=1")</f>
        <v>Apply to all wage workers in main job during the past three months, that is, Q6137=1</v>
      </c>
      <c r="B3" s="1064"/>
      <c r="C3" s="1064"/>
      <c r="D3" s="1064"/>
    </row>
    <row r="4" spans="1:7" ht="15" customHeight="1">
      <c r="A4" s="1065" t="s">
        <v>1096</v>
      </c>
      <c r="B4" s="1066"/>
      <c r="C4" s="1066"/>
      <c r="D4" s="1066"/>
    </row>
    <row r="5" spans="1:7" ht="45" customHeight="1">
      <c r="A5" s="1067"/>
      <c r="B5" s="1067"/>
      <c r="C5" s="1067"/>
      <c r="D5" s="1067"/>
    </row>
    <row r="6" spans="1:7">
      <c r="A6" s="199" t="s">
        <v>195</v>
      </c>
      <c r="B6" s="203" t="s">
        <v>196</v>
      </c>
      <c r="C6" s="294" t="s">
        <v>210</v>
      </c>
      <c r="D6" s="205" t="s">
        <v>299</v>
      </c>
    </row>
    <row r="7" spans="1:7" ht="56">
      <c r="A7" s="548">
        <v>10101</v>
      </c>
      <c r="B7" s="547" t="s">
        <v>183</v>
      </c>
      <c r="C7" s="301" t="s">
        <v>796</v>
      </c>
      <c r="D7" s="602" t="str">
        <f>CONCATENATE("if 97, provide textbox
Check: 
if Q",'6.1 Job charc '!A26,"=1 --&gt; continue
if Q",'6.1 Job charc '!A26,"=2 --&gt;Q",A19)</f>
        <v>if 97, provide textbox
Check: 
if Q6118=1 --&gt; continue
if Q6118=2 --&gt;Q10105</v>
      </c>
      <c r="E7"/>
    </row>
    <row r="8" spans="1:7" ht="129" customHeight="1" thickBot="1">
      <c r="A8" s="1069">
        <f>A7+1</f>
        <v>10102</v>
      </c>
      <c r="B8" s="1068" t="s">
        <v>1099</v>
      </c>
      <c r="C8" s="1068"/>
      <c r="D8" s="344"/>
      <c r="E8"/>
    </row>
    <row r="9" spans="1:7" ht="30" customHeight="1">
      <c r="A9" s="1070"/>
      <c r="B9" s="360" t="s">
        <v>447</v>
      </c>
      <c r="C9" s="366" t="s">
        <v>801</v>
      </c>
      <c r="D9" s="375" t="s">
        <v>449</v>
      </c>
    </row>
    <row r="10" spans="1:7">
      <c r="A10" s="1070"/>
      <c r="B10" s="361" t="s">
        <v>362</v>
      </c>
      <c r="C10" s="242" t="s">
        <v>366</v>
      </c>
      <c r="D10" s="362" t="s">
        <v>448</v>
      </c>
    </row>
    <row r="11" spans="1:7">
      <c r="A11" s="1070"/>
      <c r="B11" s="361" t="s">
        <v>363</v>
      </c>
      <c r="C11" s="242" t="s">
        <v>367</v>
      </c>
      <c r="D11" s="362" t="s">
        <v>448</v>
      </c>
    </row>
    <row r="12" spans="1:7">
      <c r="A12" s="1070"/>
      <c r="B12" s="361" t="s">
        <v>364</v>
      </c>
      <c r="C12" s="301" t="s">
        <v>368</v>
      </c>
      <c r="D12" s="362" t="s">
        <v>448</v>
      </c>
    </row>
    <row r="13" spans="1:7">
      <c r="A13" s="1070"/>
      <c r="B13" s="361" t="s">
        <v>365</v>
      </c>
      <c r="C13" s="242" t="s">
        <v>369</v>
      </c>
      <c r="D13" s="362" t="s">
        <v>448</v>
      </c>
    </row>
    <row r="14" spans="1:7">
      <c r="A14" s="1070"/>
      <c r="B14" s="363" t="s">
        <v>450</v>
      </c>
      <c r="C14" s="364" t="s">
        <v>370</v>
      </c>
      <c r="D14" s="362" t="s">
        <v>448</v>
      </c>
    </row>
    <row r="15" spans="1:7">
      <c r="A15" s="1070"/>
      <c r="B15" s="363"/>
      <c r="C15" s="364" t="s">
        <v>371</v>
      </c>
      <c r="D15" s="365"/>
    </row>
    <row r="16" spans="1:7">
      <c r="A16" s="1070"/>
      <c r="B16" s="363"/>
      <c r="C16" s="690" t="s">
        <v>936</v>
      </c>
      <c r="D16" s="365"/>
    </row>
    <row r="17" spans="1:6" ht="42">
      <c r="A17" s="302">
        <f>A8+1</f>
        <v>10103</v>
      </c>
      <c r="B17" s="247" t="s">
        <v>372</v>
      </c>
      <c r="C17" s="301" t="s">
        <v>857</v>
      </c>
      <c r="D17" s="527" t="str">
        <f>CONCATENATE("Only ask if Q",'6.1 Job charc '!A43, "=1
Provide numerical textbox")</f>
        <v>Only ask if Q6132=1
Provide numerical textbox</v>
      </c>
      <c r="E17"/>
    </row>
    <row r="18" spans="1:6" ht="70">
      <c r="A18" s="603">
        <f>A17+1</f>
        <v>10104</v>
      </c>
      <c r="B18" s="547" t="s">
        <v>988</v>
      </c>
      <c r="C18" s="301" t="s">
        <v>798</v>
      </c>
      <c r="D18" s="601" t="s">
        <v>799</v>
      </c>
      <c r="E18"/>
    </row>
    <row r="19" spans="1:6" ht="51" customHeight="1">
      <c r="A19" s="1072">
        <f>A18+1</f>
        <v>10105</v>
      </c>
      <c r="B19" s="1073" t="s">
        <v>373</v>
      </c>
      <c r="C19" s="1068" t="s">
        <v>1097</v>
      </c>
      <c r="D19" s="1061" t="s">
        <v>298</v>
      </c>
      <c r="E19"/>
    </row>
    <row r="20" spans="1:6" ht="51" customHeight="1">
      <c r="A20" s="1072"/>
      <c r="B20" s="1074"/>
      <c r="C20" s="1071"/>
      <c r="D20" s="1062"/>
      <c r="E20"/>
      <c r="F20" s="690"/>
    </row>
  </sheetData>
  <customSheetViews>
    <customSheetView guid="{31A12346-0F01-1349-8588-78911923E3FD}" showPageBreaks="1" printArea="1" showRuler="0" topLeftCell="A4">
      <selection activeCell="C7" sqref="C7"/>
      <colBreaks count="1" manualBreakCount="1">
        <brk id="3" max="31" man="1"/>
      </colBreaks>
      <printOptions verticalCentered="1"/>
      <pageSetup paperSize="9" scale="65" fitToWidth="3" orientation="portrait"/>
      <headerFooter alignWithMargins="0"/>
    </customSheetView>
    <customSheetView guid="{A57FA7A2-D613-4CB4-A390-3CAB141D409F}" showPageBreaks="1" printArea="1" view="pageBreakPreview" showRuler="0" topLeftCell="A8">
      <selection activeCell="C17" sqref="C17"/>
      <printOptions verticalCentered="1"/>
      <pageSetup paperSize="9" scale="65" fitToWidth="3" orientation="portrait"/>
      <headerFooter alignWithMargins="0"/>
    </customSheetView>
    <customSheetView guid="{DAC6312B-2C52-4D86-9CC3-7542001FACCE}" scale="90" showPageBreaks="1" printArea="1" view="pageBreakPreview" showRuler="0">
      <selection activeCell="C13" sqref="C13"/>
      <printOptions verticalCentered="1"/>
      <pageSetup paperSize="9" scale="57" fitToWidth="3" orientation="portrait"/>
      <headerFooter alignWithMargins="0"/>
    </customSheetView>
    <customSheetView guid="{4678BB01-2F1C-6343-A784-E4537624D67F}" showPageBreaks="1" printArea="1" showRuler="0" topLeftCell="A11">
      <selection activeCell="F1" sqref="F1"/>
      <colBreaks count="1" manualBreakCount="1">
        <brk id="3" max="31" man="1"/>
      </colBreaks>
      <printOptions verticalCentered="1"/>
      <pageSetup paperSize="9" scale="65" fitToWidth="3" orientation="portrait"/>
      <headerFooter alignWithMargins="0"/>
    </customSheetView>
    <customSheetView guid="{A5A9FABE-33F3-43F1-B87F-E93FEE868B35}" showPageBreaks="1" printArea="1" view="pageBreakPreview" showRuler="0">
      <selection activeCell="E22" sqref="E22"/>
      <colBreaks count="1" manualBreakCount="1">
        <brk id="3" max="20" man="1"/>
      </colBreaks>
      <printOptions verticalCentered="1"/>
      <pageSetup paperSize="9" scale="65" fitToWidth="3" orientation="portrait"/>
      <headerFooter alignWithMargins="0"/>
    </customSheetView>
  </customSheetViews>
  <mergeCells count="10">
    <mergeCell ref="D19:D20"/>
    <mergeCell ref="A1:D1"/>
    <mergeCell ref="A2:D2"/>
    <mergeCell ref="A3:D3"/>
    <mergeCell ref="A4:D5"/>
    <mergeCell ref="B8:C8"/>
    <mergeCell ref="A8:A16"/>
    <mergeCell ref="C19:C20"/>
    <mergeCell ref="A19:A20"/>
    <mergeCell ref="B19:B20"/>
  </mergeCells>
  <phoneticPr fontId="15" type="noConversion"/>
  <printOptions verticalCentered="1"/>
  <pageMargins left="0.7" right="0.7" top="0.75" bottom="0.75" header="0.3" footer="0.3"/>
  <pageSetup paperSize="9" scale="65" fitToWidth="3" orientation="portrait"/>
  <headerFooter alignWithMargins="0"/>
  <colBreaks count="1" manualBreakCount="1">
    <brk id="3" max="31" man="1"/>
  </colBreaks>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1" enableFormatConditionsCalculation="0"/>
  <dimension ref="A1:F5"/>
  <sheetViews>
    <sheetView showRuler="0" view="pageBreakPreview" zoomScale="125" zoomScaleNormal="125" zoomScaleSheetLayoutView="90" zoomScalePageLayoutView="125" workbookViewId="0">
      <selection activeCell="D5" sqref="D5"/>
    </sheetView>
  </sheetViews>
  <sheetFormatPr baseColWidth="10" defaultColWidth="11.5" defaultRowHeight="14" x14ac:dyDescent="0"/>
  <cols>
    <col min="1" max="1" width="11.83203125" style="218" customWidth="1"/>
    <col min="2" max="2" width="25.5" style="219" customWidth="1"/>
    <col min="3" max="3" width="23.6640625" style="219" customWidth="1"/>
    <col min="4" max="4" width="16" style="219" customWidth="1"/>
    <col min="5" max="5" width="23.33203125" style="219" customWidth="1"/>
    <col min="6" max="6" width="36" style="8" customWidth="1"/>
    <col min="7" max="16384" width="11.5" style="8"/>
  </cols>
  <sheetData>
    <row r="1" spans="1:6" ht="15">
      <c r="A1" s="1075" t="s">
        <v>374</v>
      </c>
      <c r="B1" s="1075"/>
      <c r="C1" s="1075"/>
      <c r="D1" s="1075"/>
      <c r="E1" s="1075"/>
      <c r="F1"/>
    </row>
    <row r="2" spans="1:6" ht="71" customHeight="1">
      <c r="A2" s="1076" t="str">
        <f>CONCATENATE("Apply to wage workers in secondary employment during the past three months, check Q",'6.2 Secondary Job'!A5, "=1 or one or more of ", '6.2 Secondary Job'!A6," equals 1 and ",'6.2 Secondary Job'!A22," equals 1 
Remind interviewees that: All the information collected in this questionnaire is for purely statistical purposes and is not for any other purpose. It is considered confidential under The Provisional Statsitics Law, #8, of 2003.*")</f>
        <v>Apply to wage workers in secondary employment during the past three months, check Q6201=1 or one or more of 6202 equals 1 and 6205 equals 1 
Remind interviewees that: All the information collected in this questionnaire is for purely statistical purposes and is not for any other purpose. It is considered confidential under The Provisional Statsitics Law, #8, of 2003.*</v>
      </c>
      <c r="B2" s="1076"/>
      <c r="C2" s="1076"/>
      <c r="D2" s="1076"/>
      <c r="E2" s="1076"/>
    </row>
    <row r="3" spans="1:6">
      <c r="A3" s="1078"/>
      <c r="B3" s="1078"/>
      <c r="C3" s="1078"/>
      <c r="D3" s="1078"/>
      <c r="E3" s="1078"/>
    </row>
    <row r="4" spans="1:6">
      <c r="A4" s="199" t="s">
        <v>195</v>
      </c>
      <c r="B4" s="203" t="s">
        <v>196</v>
      </c>
      <c r="C4" s="1043" t="s">
        <v>210</v>
      </c>
      <c r="D4" s="1077"/>
      <c r="E4" s="205" t="s">
        <v>299</v>
      </c>
    </row>
    <row r="5" spans="1:6" ht="168">
      <c r="A5" s="608">
        <v>10201</v>
      </c>
      <c r="B5" s="607" t="s">
        <v>800</v>
      </c>
      <c r="C5" s="272" t="s">
        <v>1026</v>
      </c>
      <c r="D5" s="272" t="s">
        <v>1098</v>
      </c>
      <c r="E5" s="609" t="s">
        <v>298</v>
      </c>
    </row>
  </sheetData>
  <customSheetViews>
    <customSheetView guid="{31A12346-0F01-1349-8588-78911923E3FD}" scale="125" showPageBreaks="1" printArea="1" showRuler="0">
      <selection activeCell="D5" sqref="D5"/>
      <printOptions verticalCentered="1"/>
      <pageSetup paperSize="9" orientation="portrait"/>
      <headerFooter alignWithMargins="0"/>
    </customSheetView>
    <customSheetView guid="{A57FA7A2-D613-4CB4-A390-3CAB141D409F}" scale="125" showPageBreaks="1" printArea="1" view="pageBreakPreview" showRuler="0">
      <selection activeCell="A6" sqref="A6"/>
      <printOptions verticalCentered="1"/>
      <pageSetup paperSize="9" orientation="portrait"/>
      <headerFooter alignWithMargins="0"/>
    </customSheetView>
    <customSheetView guid="{DAC6312B-2C52-4D86-9CC3-7542001FACCE}" scale="90" showPageBreaks="1" printArea="1" view="pageBreakPreview" showRuler="0">
      <selection activeCell="B6" sqref="B6"/>
      <printOptions verticalCentered="1"/>
      <pageSetup paperSize="9" orientation="portrait"/>
      <headerFooter alignWithMargins="0"/>
    </customSheetView>
    <customSheetView guid="{4678BB01-2F1C-6343-A784-E4537624D67F}" scale="125" showPageBreaks="1" printArea="1" showRuler="0">
      <selection activeCell="F1" sqref="F1"/>
      <printOptions verticalCentered="1"/>
      <pageSetup paperSize="9" orientation="portrait"/>
      <headerFooter alignWithMargins="0"/>
    </customSheetView>
    <customSheetView guid="{A5A9FABE-33F3-43F1-B87F-E93FEE868B35}" scale="125" showPageBreaks="1" printArea="1" view="pageBreakPreview" showRuler="0">
      <selection activeCell="E18" sqref="E18"/>
      <printOptions verticalCentered="1"/>
      <pageSetup paperSize="9" orientation="portrait"/>
      <headerFooter alignWithMargins="0"/>
    </customSheetView>
  </customSheetViews>
  <mergeCells count="4">
    <mergeCell ref="A1:E1"/>
    <mergeCell ref="A2:E2"/>
    <mergeCell ref="C4:D4"/>
    <mergeCell ref="A3:E3"/>
  </mergeCells>
  <phoneticPr fontId="15" type="noConversion"/>
  <printOptions verticalCentered="1"/>
  <pageMargins left="0.7" right="0.7" top="0.75" bottom="0.75" header="0.3" footer="0.3"/>
  <pageSetup paperSize="9" orientation="portrait"/>
  <headerFooter alignWithMargins="0"/>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
  <sheetViews>
    <sheetView showRuler="0" view="pageBreakPreview" topLeftCell="A16" zoomScale="95" zoomScaleNormal="110" zoomScaleSheetLayoutView="90" zoomScalePageLayoutView="110" workbookViewId="0">
      <selection activeCell="C20" sqref="C20"/>
    </sheetView>
  </sheetViews>
  <sheetFormatPr baseColWidth="10" defaultColWidth="11.5" defaultRowHeight="14" x14ac:dyDescent="0"/>
  <cols>
    <col min="1" max="1" width="12.5" style="317" bestFit="1" customWidth="1"/>
    <col min="2" max="2" width="31.83203125" style="75" customWidth="1"/>
    <col min="3" max="3" width="54.5" style="75" customWidth="1"/>
    <col min="4" max="4" width="32.6640625" style="318" customWidth="1"/>
    <col min="5" max="5" width="18.5" style="52" customWidth="1"/>
    <col min="6" max="6" width="11.83203125" style="52" bestFit="1" customWidth="1"/>
    <col min="7" max="7" width="13.33203125" style="52" customWidth="1"/>
    <col min="8" max="16384" width="11.5" style="52"/>
  </cols>
  <sheetData>
    <row r="1" spans="1:5" ht="28" customHeight="1">
      <c r="A1" s="1080" t="s">
        <v>961</v>
      </c>
      <c r="B1" s="1080"/>
      <c r="C1" s="1080"/>
      <c r="D1" s="1080"/>
      <c r="E1"/>
    </row>
    <row r="2" spans="1:5" ht="102" customHeight="1">
      <c r="A2" s="1081" t="str">
        <f>CONCATENATE("Apply to All individuals 15-59 years old who are working or have been working in the past and who are Jordanian (nationality) or born in Jordan, 
i.e. Jordanian in Q207 or born in Jordan (=1) in Q",'2.1 Personal Biography'!A50, "
Remind interviewees that: All the information collected in this questionnaire is for purely statistical purposes and is not for any other purpose. It is considered confidential under The Provisional Statsitics Law, #8, of 2003.*")</f>
        <v>Apply to All individuals 15-59 years old who are working or have been working in the past and who are Jordanian (nationality) or born in Jordan, 
i.e. Jordanian in Q207 or born in Jordan (=1) in Q2138
Remind interviewees that: All the information collected in this questionnaire is for purely statistical purposes and is not for any other purpose. It is considered confidential under The Provisional Statsitics Law, #8, of 2003.*</v>
      </c>
      <c r="B2" s="1081"/>
      <c r="C2" s="1081"/>
      <c r="D2" s="1081"/>
    </row>
    <row r="3" spans="1:5">
      <c r="A3" s="377" t="s">
        <v>195</v>
      </c>
      <c r="B3" s="203" t="s">
        <v>196</v>
      </c>
      <c r="C3" s="307" t="s">
        <v>210</v>
      </c>
      <c r="D3" s="205" t="s">
        <v>299</v>
      </c>
    </row>
    <row r="4" spans="1:5" ht="42">
      <c r="A4" s="651">
        <v>11001</v>
      </c>
      <c r="B4" s="650" t="s">
        <v>184</v>
      </c>
      <c r="C4" s="308" t="s">
        <v>937</v>
      </c>
      <c r="D4" s="652" t="str">
        <f>CONCATENATE("If 2 or 98 --&gt; section 12.1 ","
Check: If 1 (yes), then one of Q",'7.0 Job Mobility'!A30, " or ",'7.0 Job Mobility'!A58, "should equal 2 (outside Jordan)")</f>
        <v>If 2 or 98 --&gt; section 12.1 
Check: If 1 (yes), then one of Q7101_17 or 710[n]_17should equal 2 (outside Jordan)</v>
      </c>
    </row>
    <row r="5" spans="1:5" ht="53.25" customHeight="1">
      <c r="A5" s="371">
        <f t="shared" ref="A5:A32" si="0">A4+1</f>
        <v>11002</v>
      </c>
      <c r="B5" s="291" t="s">
        <v>91</v>
      </c>
      <c r="C5" s="308" t="s">
        <v>567</v>
      </c>
      <c r="D5" s="309" t="s">
        <v>253</v>
      </c>
    </row>
    <row r="6" spans="1:5" ht="28">
      <c r="A6" s="647">
        <f t="shared" si="0"/>
        <v>11003</v>
      </c>
      <c r="B6" s="650" t="s">
        <v>122</v>
      </c>
      <c r="C6" s="423" t="s">
        <v>740</v>
      </c>
      <c r="D6" s="649"/>
    </row>
    <row r="7" spans="1:5" ht="29" customHeight="1">
      <c r="A7" s="647">
        <f t="shared" si="0"/>
        <v>11004</v>
      </c>
      <c r="B7" s="644" t="s">
        <v>63</v>
      </c>
      <c r="C7" s="423" t="s">
        <v>740</v>
      </c>
      <c r="D7" s="649"/>
    </row>
    <row r="8" spans="1:5" ht="36" customHeight="1">
      <c r="A8" s="647">
        <f t="shared" si="0"/>
        <v>11005</v>
      </c>
      <c r="B8" s="291" t="s">
        <v>375</v>
      </c>
      <c r="C8" s="310" t="s">
        <v>451</v>
      </c>
      <c r="D8" s="309"/>
    </row>
    <row r="9" spans="1:5" ht="224">
      <c r="A9" s="647">
        <f t="shared" si="0"/>
        <v>11006</v>
      </c>
      <c r="B9" s="655" t="s">
        <v>64</v>
      </c>
      <c r="C9" s="311" t="s">
        <v>802</v>
      </c>
      <c r="D9" s="654"/>
    </row>
    <row r="10" spans="1:5" ht="28">
      <c r="A10" s="646">
        <f t="shared" si="0"/>
        <v>11007</v>
      </c>
      <c r="B10" s="644" t="s">
        <v>376</v>
      </c>
      <c r="C10" s="643" t="s">
        <v>809</v>
      </c>
      <c r="D10" s="654"/>
    </row>
    <row r="11" spans="1:5" ht="42">
      <c r="A11" s="646">
        <f t="shared" si="0"/>
        <v>11008</v>
      </c>
      <c r="B11" s="644" t="s">
        <v>377</v>
      </c>
      <c r="C11" s="288" t="s">
        <v>811</v>
      </c>
      <c r="D11" s="654"/>
    </row>
    <row r="12" spans="1:5" ht="42">
      <c r="A12" s="646">
        <f t="shared" si="0"/>
        <v>11009</v>
      </c>
      <c r="B12" s="644" t="s">
        <v>378</v>
      </c>
      <c r="C12" s="643" t="s">
        <v>810</v>
      </c>
      <c r="D12" s="654" t="str">
        <f>CONCATENATE("If 2 or 98 --&gt; Q",A14)</f>
        <v>If 2 or 98 --&gt; Q11011</v>
      </c>
    </row>
    <row r="13" spans="1:5" ht="126">
      <c r="A13" s="646">
        <f t="shared" si="0"/>
        <v>11010</v>
      </c>
      <c r="B13" s="644" t="s">
        <v>120</v>
      </c>
      <c r="C13" s="673" t="s">
        <v>812</v>
      </c>
      <c r="D13" s="654" t="s">
        <v>300</v>
      </c>
    </row>
    <row r="14" spans="1:5" ht="84">
      <c r="A14" s="646">
        <f t="shared" si="0"/>
        <v>11011</v>
      </c>
      <c r="B14" s="650" t="s">
        <v>815</v>
      </c>
      <c r="C14" s="645" t="s">
        <v>1100</v>
      </c>
      <c r="D14" s="313" t="s">
        <v>298</v>
      </c>
    </row>
    <row r="15" spans="1:5" ht="84">
      <c r="A15" s="646">
        <f t="shared" si="0"/>
        <v>11012</v>
      </c>
      <c r="B15" s="312" t="s">
        <v>816</v>
      </c>
      <c r="C15" s="805" t="s">
        <v>1100</v>
      </c>
      <c r="D15" s="314" t="str">
        <f>CONCATENATE("Only ask if Q",A5, " is greater than 1.
Provide numerical textbox")</f>
        <v>Only ask if Q11002 is greater than 1.
Provide numerical textbox</v>
      </c>
    </row>
    <row r="16" spans="1:5" ht="70">
      <c r="A16" s="646">
        <f t="shared" si="0"/>
        <v>11013</v>
      </c>
      <c r="B16" s="644" t="s">
        <v>379</v>
      </c>
      <c r="C16" s="626" t="s">
        <v>813</v>
      </c>
      <c r="D16" s="654" t="str">
        <f>CONCATENATE("If 2, 3, 98, or 99 --&gt; Q",A18)</f>
        <v>If 2, 3, 98, or 99 --&gt; Q11015</v>
      </c>
    </row>
    <row r="17" spans="1:4" ht="84">
      <c r="A17" s="646">
        <f t="shared" si="0"/>
        <v>11014</v>
      </c>
      <c r="B17" s="644" t="s">
        <v>123</v>
      </c>
      <c r="C17" s="643" t="s">
        <v>814</v>
      </c>
      <c r="D17" s="654" t="s">
        <v>300</v>
      </c>
    </row>
    <row r="18" spans="1:4" ht="38.25" customHeight="1">
      <c r="A18" s="646">
        <f t="shared" si="0"/>
        <v>11015</v>
      </c>
      <c r="B18" s="644" t="s">
        <v>380</v>
      </c>
      <c r="C18" s="643" t="s">
        <v>228</v>
      </c>
      <c r="D18" s="654" t="str">
        <f>CONCATENATE("If 2-&gt; Q",A23)</f>
        <v>If 2-&gt; Q11020</v>
      </c>
    </row>
    <row r="19" spans="1:4" ht="58" customHeight="1">
      <c r="A19" s="371">
        <f t="shared" si="0"/>
        <v>11016</v>
      </c>
      <c r="B19" s="312" t="s">
        <v>381</v>
      </c>
      <c r="C19" s="402" t="s">
        <v>1102</v>
      </c>
      <c r="D19" s="309" t="s">
        <v>298</v>
      </c>
    </row>
    <row r="20" spans="1:4" ht="92" customHeight="1">
      <c r="A20" s="647">
        <f t="shared" si="0"/>
        <v>11017</v>
      </c>
      <c r="B20" s="312" t="s">
        <v>568</v>
      </c>
      <c r="C20" s="402" t="s">
        <v>1101</v>
      </c>
      <c r="D20" s="315" t="str">
        <f>CONCATENATE("Only ask if Q",A5, " is greater than 1.
Provide numerical textbox")</f>
        <v>Only ask if Q11002 is greater than 1.
Provide numerical textbox</v>
      </c>
    </row>
    <row r="21" spans="1:4" ht="84">
      <c r="A21" s="647">
        <f t="shared" si="0"/>
        <v>11018</v>
      </c>
      <c r="B21" s="644" t="s">
        <v>382</v>
      </c>
      <c r="C21" s="626" t="s">
        <v>817</v>
      </c>
      <c r="D21" s="654"/>
    </row>
    <row r="22" spans="1:4" ht="182">
      <c r="A22" s="647">
        <f t="shared" si="0"/>
        <v>11019</v>
      </c>
      <c r="B22" s="655" t="s">
        <v>383</v>
      </c>
      <c r="C22" s="311" t="s">
        <v>818</v>
      </c>
      <c r="D22" s="654"/>
    </row>
    <row r="23" spans="1:4" ht="70">
      <c r="A23" s="647">
        <f t="shared" si="0"/>
        <v>11020</v>
      </c>
      <c r="B23" s="644" t="s">
        <v>185</v>
      </c>
      <c r="C23" s="626" t="s">
        <v>819</v>
      </c>
      <c r="D23" s="654" t="str">
        <f>CONCATENATE("If 2 --&gt;  Q", A26," if 4 or 98 --&gt; Q",A28)</f>
        <v>If 2 --&gt;  Q11023 if 4 or 98 --&gt; Q11025</v>
      </c>
    </row>
    <row r="24" spans="1:4" ht="56">
      <c r="A24" s="646">
        <f t="shared" si="0"/>
        <v>11021</v>
      </c>
      <c r="B24" s="312" t="s">
        <v>384</v>
      </c>
      <c r="C24" s="356" t="s">
        <v>569</v>
      </c>
      <c r="D24" s="315" t="str">
        <f>CONCATENATE("
Provide numerical textbox
 Skip Pattern: after answering if Q",A5, " is equal to 1 --&gt;",A28)</f>
        <v xml:space="preserve">
Provide numerical textbox
 Skip Pattern: after answering if Q11002 is equal to 1 --&gt;11025</v>
      </c>
    </row>
    <row r="25" spans="1:4" ht="86" customHeight="1">
      <c r="A25" s="646">
        <f t="shared" si="0"/>
        <v>11022</v>
      </c>
      <c r="B25" s="312" t="s">
        <v>571</v>
      </c>
      <c r="C25" s="402" t="s">
        <v>1027</v>
      </c>
      <c r="D25" s="315" t="str">
        <f>CONCATENATE("Only ask if Q",A5, " is greater than 1. Provide numerical textbox.
 Skip Pattern: after answering --&gt;",A28)</f>
        <v>Only ask if Q11002 is greater than 1. Provide numerical textbox.
 Skip Pattern: after answering --&gt;11025</v>
      </c>
    </row>
    <row r="26" spans="1:4" ht="42">
      <c r="A26" s="647">
        <f t="shared" si="0"/>
        <v>11023</v>
      </c>
      <c r="B26" s="312" t="s">
        <v>385</v>
      </c>
      <c r="C26" s="402" t="s">
        <v>569</v>
      </c>
      <c r="D26" s="309" t="s">
        <v>298</v>
      </c>
    </row>
    <row r="27" spans="1:4" ht="99" customHeight="1">
      <c r="A27" s="647">
        <f t="shared" si="0"/>
        <v>11024</v>
      </c>
      <c r="B27" s="312" t="s">
        <v>570</v>
      </c>
      <c r="C27" s="402" t="s">
        <v>1028</v>
      </c>
      <c r="D27" s="315" t="str">
        <f>CONCATENATE("Only ask if Q",A5, " is greater than 1.
Provide numerical textbox")</f>
        <v>Only ask if Q11002 is greater than 1.
Provide numerical textbox</v>
      </c>
    </row>
    <row r="28" spans="1:4" ht="182">
      <c r="A28" s="647">
        <f t="shared" si="0"/>
        <v>11025</v>
      </c>
      <c r="B28" s="648" t="s">
        <v>386</v>
      </c>
      <c r="C28" s="645" t="s">
        <v>820</v>
      </c>
      <c r="D28" s="655" t="s">
        <v>300</v>
      </c>
    </row>
    <row r="29" spans="1:4" ht="42">
      <c r="A29" s="647">
        <f t="shared" si="0"/>
        <v>11026</v>
      </c>
      <c r="B29" s="644" t="s">
        <v>60</v>
      </c>
      <c r="C29" s="626" t="s">
        <v>480</v>
      </c>
      <c r="D29" s="654" t="str">
        <f>CONCATENATE("If 2 or 98 --&gt; Q",A31)</f>
        <v>If 2 or 98 --&gt; Q11028</v>
      </c>
    </row>
    <row r="30" spans="1:4" ht="84">
      <c r="A30" s="647">
        <f t="shared" si="0"/>
        <v>11027</v>
      </c>
      <c r="B30" s="644" t="s">
        <v>387</v>
      </c>
      <c r="C30" s="626" t="s">
        <v>821</v>
      </c>
      <c r="D30" s="654" t="s">
        <v>300</v>
      </c>
    </row>
    <row r="31" spans="1:4" ht="56">
      <c r="A31" s="647">
        <f t="shared" si="0"/>
        <v>11028</v>
      </c>
      <c r="B31" s="644" t="s">
        <v>388</v>
      </c>
      <c r="C31" s="626" t="s">
        <v>480</v>
      </c>
      <c r="D31" s="654" t="str">
        <f>CONCATENATE("If 2 or 98 --&gt; Q",A37)</f>
        <v>If 2 or 98 --&gt; Q11032</v>
      </c>
    </row>
    <row r="32" spans="1:4" ht="30.75" customHeight="1">
      <c r="A32" s="1079">
        <f t="shared" si="0"/>
        <v>11029</v>
      </c>
      <c r="B32" s="1038" t="s">
        <v>389</v>
      </c>
      <c r="C32" s="316" t="s">
        <v>572</v>
      </c>
      <c r="D32" s="1082" t="s">
        <v>322</v>
      </c>
    </row>
    <row r="33" spans="1:4" ht="33" customHeight="1">
      <c r="A33" s="1079"/>
      <c r="B33" s="1038"/>
      <c r="C33" s="316" t="s">
        <v>573</v>
      </c>
      <c r="D33" s="1082"/>
    </row>
    <row r="34" spans="1:4" ht="43.5" customHeight="1">
      <c r="A34" s="1079"/>
      <c r="B34" s="1038"/>
      <c r="C34" s="316" t="s">
        <v>574</v>
      </c>
      <c r="D34" s="1082"/>
    </row>
    <row r="35" spans="1:4" ht="84">
      <c r="A35" s="646">
        <f>A32+1</f>
        <v>11030</v>
      </c>
      <c r="B35" s="644" t="s">
        <v>61</v>
      </c>
      <c r="C35" s="626" t="s">
        <v>822</v>
      </c>
      <c r="D35" s="654" t="str">
        <f>CONCATENATE("If 5 or 98 --&gt; Q",A37)</f>
        <v>If 5 or 98 --&gt; Q11032</v>
      </c>
    </row>
    <row r="36" spans="1:4" ht="210">
      <c r="A36" s="646">
        <f>A35+1</f>
        <v>11031</v>
      </c>
      <c r="B36" s="648" t="s">
        <v>55</v>
      </c>
      <c r="C36" s="645" t="s">
        <v>823</v>
      </c>
      <c r="D36" s="654" t="s">
        <v>300</v>
      </c>
    </row>
    <row r="37" spans="1:4" ht="140">
      <c r="A37" s="646">
        <f>A36+1</f>
        <v>11032</v>
      </c>
      <c r="B37" s="644" t="s">
        <v>56</v>
      </c>
      <c r="C37" s="626" t="s">
        <v>1029</v>
      </c>
      <c r="D37" s="654" t="s">
        <v>300</v>
      </c>
    </row>
    <row r="38" spans="1:4" ht="42">
      <c r="A38" s="646">
        <f>A37+1</f>
        <v>11033</v>
      </c>
      <c r="B38" s="644" t="s">
        <v>57</v>
      </c>
      <c r="C38" s="626" t="s">
        <v>824</v>
      </c>
      <c r="D38" s="654"/>
    </row>
    <row r="39" spans="1:4" ht="140">
      <c r="A39" s="646">
        <f>A38+1</f>
        <v>11034</v>
      </c>
      <c r="B39" s="644" t="s">
        <v>58</v>
      </c>
      <c r="C39" s="626" t="s">
        <v>825</v>
      </c>
      <c r="D39" s="654" t="s">
        <v>300</v>
      </c>
    </row>
    <row r="52" spans="1:4">
      <c r="A52" s="660"/>
      <c r="B52" s="674"/>
      <c r="C52" s="675"/>
      <c r="D52" s="676"/>
    </row>
  </sheetData>
  <customSheetViews>
    <customSheetView guid="{31A12346-0F01-1349-8588-78911923E3FD}" scale="95" showPageBreaks="1" printArea="1" showRuler="0" topLeftCell="A16">
      <selection activeCell="C20" sqref="C20"/>
      <pageSetup paperSize="9" scale="35" fitToWidth="5" orientation="portrait" horizontalDpi="4294967293" verticalDpi="4294967293"/>
    </customSheetView>
    <customSheetView guid="{A57FA7A2-D613-4CB4-A390-3CAB141D409F}" scale="95" showPageBreaks="1" printArea="1" view="pageBreakPreview" showRuler="0" topLeftCell="A39">
      <selection activeCell="A40" sqref="A40:XFD51"/>
      <pageSetup paperSize="9" scale="35" fitToWidth="5" orientation="portrait" horizontalDpi="4294967293" verticalDpi="4294967293"/>
    </customSheetView>
    <customSheetView guid="{DAC6312B-2C52-4D86-9CC3-7542001FACCE}" scale="90" showPageBreaks="1" printArea="1" view="pageBreakPreview" showRuler="0">
      <selection activeCell="A2" sqref="A2:D2"/>
      <pageSetup paperSize="9" scale="35" fitToWidth="5" orientation="portrait" horizontalDpi="4294967293" verticalDpi="4294967293"/>
    </customSheetView>
    <customSheetView guid="{4678BB01-2F1C-6343-A784-E4537624D67F}" scale="95" showPageBreaks="1" printArea="1" showRuler="0">
      <selection activeCell="E1" sqref="E1"/>
      <pageSetup paperSize="9" scale="35" fitToWidth="5" orientation="portrait" horizontalDpi="4294967293" verticalDpi="4294967293"/>
    </customSheetView>
    <customSheetView guid="{A5A9FABE-33F3-43F1-B87F-E93FEE868B35}" scale="95" showPageBreaks="1" printArea="1" view="pageBreakPreview" showRuler="0">
      <selection activeCell="F8" sqref="F8"/>
      <pageSetup paperSize="9" scale="35" fitToWidth="5" orientation="portrait" horizontalDpi="4294967293" verticalDpi="4294967293"/>
    </customSheetView>
  </customSheetViews>
  <mergeCells count="5">
    <mergeCell ref="B32:B34"/>
    <mergeCell ref="A32:A34"/>
    <mergeCell ref="A1:D1"/>
    <mergeCell ref="A2:D2"/>
    <mergeCell ref="D32:D34"/>
  </mergeCells>
  <phoneticPr fontId="16" type="noConversion"/>
  <pageMargins left="0.7" right="0.7" top="0.75" bottom="0.75" header="0.3" footer="0.3"/>
  <pageSetup paperSize="9" scale="35" fitToWidth="5" orientation="portrait" horizontalDpi="4294967293" verticalDpi="4294967293"/>
  <drawing r:id="rId1"/>
  <extLst>
    <ext xmlns:mx="http://schemas.microsoft.com/office/mac/excel/2008/main" uri="{64002731-A6B0-56B0-2670-7721B7C09600}">
      <mx:PLV Mode="0" OnePage="0" WScale="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0"/>
  <sheetViews>
    <sheetView showRuler="0" view="pageBreakPreview" zoomScaleSheetLayoutView="100" workbookViewId="0">
      <selection activeCell="C6" sqref="C6"/>
    </sheetView>
  </sheetViews>
  <sheetFormatPr baseColWidth="10" defaultColWidth="11.5" defaultRowHeight="14" x14ac:dyDescent="0"/>
  <cols>
    <col min="2" max="2" width="34.6640625" customWidth="1"/>
    <col min="3" max="3" width="23.5" customWidth="1"/>
    <col min="4" max="4" width="23" customWidth="1"/>
  </cols>
  <sheetData>
    <row r="1" spans="1:5" s="776" customFormat="1" ht="18">
      <c r="A1" s="774" t="s">
        <v>1014</v>
      </c>
      <c r="B1" s="775"/>
      <c r="C1" s="775"/>
      <c r="D1" s="775"/>
      <c r="E1" s="775"/>
    </row>
    <row r="2" spans="1:5" s="776" customFormat="1">
      <c r="A2" s="777" t="str">
        <f>CONCATENATE("Apply to All individuals 15-59 years old who are neither Jordanian (nationality) nor born in Jordan,  i.e. NOT Jordanian in Q207 and not in Jordan (=2) in Q",'2.1 Personal Biography'!A50 )</f>
        <v>Apply to All individuals 15-59 years old who are neither Jordanian (nationality) nor born in Jordan,  i.e. NOT Jordanian in Q207 and not in Jordan (=2) in Q2138</v>
      </c>
      <c r="B2" s="775"/>
      <c r="C2" s="775"/>
      <c r="D2" s="775"/>
    </row>
    <row r="3" spans="1:5" s="776" customFormat="1">
      <c r="A3" s="778" t="s">
        <v>195</v>
      </c>
      <c r="B3" s="781" t="s">
        <v>196</v>
      </c>
      <c r="C3" s="782" t="s">
        <v>210</v>
      </c>
      <c r="D3" s="783" t="s">
        <v>299</v>
      </c>
      <c r="E3" s="780"/>
    </row>
    <row r="4" spans="1:5" ht="84">
      <c r="A4" s="77">
        <v>11201</v>
      </c>
      <c r="B4" s="77" t="s">
        <v>993</v>
      </c>
      <c r="C4" s="784" t="s">
        <v>740</v>
      </c>
      <c r="D4" s="77"/>
      <c r="E4" s="779"/>
    </row>
    <row r="5" spans="1:5" ht="70">
      <c r="A5" s="77">
        <f t="shared" ref="A5:A17" si="0">A4+1</f>
        <v>11202</v>
      </c>
      <c r="B5" s="77" t="s">
        <v>1087</v>
      </c>
      <c r="C5" s="785" t="s">
        <v>1088</v>
      </c>
      <c r="D5" s="77"/>
      <c r="E5" s="779"/>
    </row>
    <row r="6" spans="1:5" ht="42">
      <c r="A6" s="77">
        <f t="shared" si="0"/>
        <v>11203</v>
      </c>
      <c r="B6" s="77" t="s">
        <v>994</v>
      </c>
      <c r="C6" s="785" t="s">
        <v>1030</v>
      </c>
      <c r="D6" s="77" t="str">
        <f>CONCATENATE("If 2 or 99--&gt;",A8)</f>
        <v>If 2 or 99--&gt;11205</v>
      </c>
      <c r="E6" s="779"/>
    </row>
    <row r="7" spans="1:5" ht="84">
      <c r="A7" s="77">
        <f t="shared" si="0"/>
        <v>11204</v>
      </c>
      <c r="B7" s="77" t="s">
        <v>995</v>
      </c>
      <c r="C7" s="784" t="s">
        <v>740</v>
      </c>
      <c r="D7" s="77"/>
      <c r="E7" s="779"/>
    </row>
    <row r="8" spans="1:5" ht="28">
      <c r="A8" s="77">
        <f t="shared" si="0"/>
        <v>11205</v>
      </c>
      <c r="B8" s="77" t="s">
        <v>996</v>
      </c>
      <c r="C8" s="785" t="s">
        <v>228</v>
      </c>
      <c r="D8" s="77"/>
      <c r="E8" s="779"/>
    </row>
    <row r="9" spans="1:5" ht="28">
      <c r="A9" s="77">
        <f t="shared" si="0"/>
        <v>11206</v>
      </c>
      <c r="B9" s="77" t="s">
        <v>997</v>
      </c>
      <c r="C9" s="785" t="s">
        <v>228</v>
      </c>
      <c r="D9" s="77"/>
      <c r="E9" s="779"/>
    </row>
    <row r="10" spans="1:5" ht="42">
      <c r="A10" s="77">
        <f t="shared" si="0"/>
        <v>11207</v>
      </c>
      <c r="B10" s="77" t="s">
        <v>998</v>
      </c>
      <c r="C10" s="785" t="s">
        <v>1036</v>
      </c>
      <c r="D10" s="77" t="str">
        <f>CONCATENATE("If 2 or 99--&gt;",A12)</f>
        <v>If 2 or 99--&gt;11209</v>
      </c>
      <c r="E10" s="779"/>
    </row>
    <row r="11" spans="1:5" ht="84">
      <c r="A11" s="77">
        <f t="shared" si="0"/>
        <v>11208</v>
      </c>
      <c r="B11" s="77" t="s">
        <v>999</v>
      </c>
      <c r="C11" s="784" t="s">
        <v>740</v>
      </c>
      <c r="D11" s="77"/>
      <c r="E11" s="779"/>
    </row>
    <row r="12" spans="1:5" ht="42">
      <c r="A12" s="77">
        <f t="shared" si="0"/>
        <v>11209</v>
      </c>
      <c r="B12" s="77" t="s">
        <v>1000</v>
      </c>
      <c r="C12" s="77" t="s">
        <v>1005</v>
      </c>
      <c r="D12" s="77" t="str">
        <f>CONCATENATE("Check if Q211=2 &amp;  Q212 in HH questionnaire= 2, if not --&gt;Q",A15)</f>
        <v>Check if Q211=2 &amp;  Q212 in HH questionnaire= 2, if not --&gt;Q11212</v>
      </c>
      <c r="E12" s="779"/>
    </row>
    <row r="13" spans="1:5" ht="84">
      <c r="A13" s="77">
        <f t="shared" si="0"/>
        <v>11210</v>
      </c>
      <c r="B13" s="77" t="str">
        <f>CONCATENATE("When did spouse arrive at [location from]", A12)</f>
        <v>When did spouse arrive at [location from]11209</v>
      </c>
      <c r="C13" s="784" t="s">
        <v>740</v>
      </c>
      <c r="D13" s="77"/>
      <c r="E13" s="779"/>
    </row>
    <row r="14" spans="1:5" ht="196">
      <c r="A14" s="77">
        <f t="shared" si="0"/>
        <v>11211</v>
      </c>
      <c r="B14" s="77" t="s">
        <v>1001</v>
      </c>
      <c r="C14" s="77" t="s">
        <v>1031</v>
      </c>
      <c r="D14" s="77"/>
      <c r="E14" s="779"/>
    </row>
    <row r="15" spans="1:5" ht="56">
      <c r="A15" s="77">
        <f t="shared" si="0"/>
        <v>11212</v>
      </c>
      <c r="B15" s="77" t="s">
        <v>1002</v>
      </c>
      <c r="C15" s="785" t="s">
        <v>228</v>
      </c>
      <c r="D15" s="77" t="str">
        <f>CONCATENATE("If 2--&gt;",A17)</f>
        <v>If 2--&gt;11214</v>
      </c>
      <c r="E15" s="779"/>
    </row>
    <row r="16" spans="1:5" ht="28">
      <c r="A16" s="77">
        <f t="shared" si="0"/>
        <v>11213</v>
      </c>
      <c r="B16" s="77" t="s">
        <v>1003</v>
      </c>
      <c r="C16" s="77" t="s">
        <v>1006</v>
      </c>
      <c r="D16" s="77"/>
      <c r="E16" s="779"/>
    </row>
    <row r="17" spans="1:5" ht="70">
      <c r="A17" s="77">
        <f t="shared" si="0"/>
        <v>11214</v>
      </c>
      <c r="B17" s="77" t="s">
        <v>1004</v>
      </c>
      <c r="C17" s="77" t="s">
        <v>1015</v>
      </c>
      <c r="D17" s="77" t="s">
        <v>1007</v>
      </c>
      <c r="E17" s="779"/>
    </row>
    <row r="18" spans="1:5">
      <c r="A18" s="779"/>
      <c r="B18" s="779"/>
      <c r="C18" s="779"/>
      <c r="D18" s="779"/>
      <c r="E18" s="779"/>
    </row>
    <row r="19" spans="1:5">
      <c r="A19" s="779"/>
      <c r="B19" s="779"/>
      <c r="C19" s="779"/>
      <c r="D19" s="779"/>
      <c r="E19" s="779"/>
    </row>
    <row r="20" spans="1:5">
      <c r="A20" s="779"/>
      <c r="B20" s="779"/>
      <c r="C20" s="779"/>
      <c r="D20" s="779"/>
      <c r="E20" s="779"/>
    </row>
    <row r="21" spans="1:5">
      <c r="A21" s="779"/>
      <c r="B21" s="779"/>
      <c r="C21" s="779"/>
      <c r="D21" s="779"/>
      <c r="E21" s="779"/>
    </row>
    <row r="22" spans="1:5">
      <c r="A22" s="779"/>
      <c r="B22" s="779"/>
      <c r="C22" s="779"/>
      <c r="D22" s="779"/>
      <c r="E22" s="779"/>
    </row>
    <row r="23" spans="1:5">
      <c r="A23" s="779"/>
      <c r="B23" s="779"/>
      <c r="C23" s="779"/>
      <c r="D23" s="779"/>
      <c r="E23" s="779"/>
    </row>
    <row r="24" spans="1:5">
      <c r="A24" s="779"/>
      <c r="B24" s="779"/>
      <c r="C24" s="779"/>
      <c r="D24" s="779"/>
      <c r="E24" s="779"/>
    </row>
    <row r="25" spans="1:5">
      <c r="A25" s="779"/>
      <c r="B25" s="779"/>
      <c r="C25" s="779"/>
      <c r="D25" s="779"/>
      <c r="E25" s="779"/>
    </row>
    <row r="26" spans="1:5">
      <c r="A26" s="779"/>
      <c r="B26" s="779"/>
      <c r="C26" s="779"/>
      <c r="D26" s="779"/>
      <c r="E26" s="779"/>
    </row>
    <row r="27" spans="1:5">
      <c r="A27" s="779"/>
      <c r="B27" s="779"/>
      <c r="C27" s="779"/>
      <c r="D27" s="779"/>
      <c r="E27" s="779"/>
    </row>
    <row r="28" spans="1:5">
      <c r="A28" s="779"/>
      <c r="B28" s="779"/>
      <c r="C28" s="779"/>
      <c r="D28" s="779"/>
      <c r="E28" s="779"/>
    </row>
    <row r="29" spans="1:5">
      <c r="A29" s="779"/>
      <c r="B29" s="779"/>
      <c r="C29" s="779"/>
      <c r="D29" s="779"/>
      <c r="E29" s="779"/>
    </row>
    <row r="30" spans="1:5">
      <c r="A30" s="779"/>
      <c r="B30" s="779"/>
      <c r="C30" s="779"/>
      <c r="D30" s="779"/>
      <c r="E30" s="779"/>
    </row>
    <row r="31" spans="1:5">
      <c r="A31" s="779"/>
      <c r="B31" s="779"/>
      <c r="C31" s="779"/>
      <c r="D31" s="779"/>
      <c r="E31" s="779"/>
    </row>
    <row r="32" spans="1:5">
      <c r="A32" s="779"/>
      <c r="B32" s="779"/>
      <c r="C32" s="779"/>
      <c r="D32" s="779"/>
      <c r="E32" s="779"/>
    </row>
    <row r="33" spans="1:5">
      <c r="A33" s="779"/>
      <c r="B33" s="779"/>
      <c r="C33" s="779"/>
      <c r="D33" s="779"/>
      <c r="E33" s="779"/>
    </row>
    <row r="34" spans="1:5">
      <c r="A34" s="779"/>
      <c r="B34" s="779"/>
      <c r="C34" s="779"/>
      <c r="D34" s="779"/>
      <c r="E34" s="779"/>
    </row>
    <row r="35" spans="1:5">
      <c r="A35" s="779"/>
      <c r="B35" s="779"/>
      <c r="C35" s="779"/>
      <c r="D35" s="779"/>
      <c r="E35" s="779"/>
    </row>
    <row r="36" spans="1:5">
      <c r="A36" s="779"/>
      <c r="B36" s="779"/>
      <c r="C36" s="779"/>
      <c r="D36" s="779"/>
      <c r="E36" s="779"/>
    </row>
    <row r="37" spans="1:5">
      <c r="A37" s="779"/>
      <c r="B37" s="779"/>
      <c r="C37" s="779"/>
      <c r="D37" s="779"/>
      <c r="E37" s="779"/>
    </row>
    <row r="38" spans="1:5">
      <c r="A38" s="779"/>
      <c r="B38" s="779"/>
      <c r="C38" s="779"/>
      <c r="D38" s="779"/>
      <c r="E38" s="779"/>
    </row>
    <row r="39" spans="1:5">
      <c r="A39" s="779"/>
      <c r="B39" s="779"/>
      <c r="C39" s="779"/>
      <c r="D39" s="779"/>
      <c r="E39" s="779"/>
    </row>
    <row r="40" spans="1:5">
      <c r="A40" s="779"/>
      <c r="B40" s="779"/>
      <c r="C40" s="779"/>
      <c r="D40" s="779"/>
      <c r="E40" s="779"/>
    </row>
  </sheetData>
  <customSheetViews>
    <customSheetView guid="{31A12346-0F01-1349-8588-78911923E3FD}" showPageBreaks="1" showRuler="0">
      <selection activeCell="C6" sqref="C6"/>
      <pageSetup orientation="portrait" horizontalDpi="4294967292" verticalDpi="4294967292"/>
    </customSheetView>
    <customSheetView guid="{A57FA7A2-D613-4CB4-A390-3CAB141D409F}" topLeftCell="A14">
      <selection activeCell="H19" sqref="H19"/>
      <pageSetup orientation="portrait" horizontalDpi="4294967292" verticalDpi="4294967292"/>
    </customSheetView>
    <customSheetView guid="{DAC6312B-2C52-4D86-9CC3-7542001FACCE}" scale="85">
      <selection activeCell="F2" sqref="F2"/>
      <pageSetup orientation="portrait" horizontalDpi="4294967292" verticalDpi="4294967292"/>
    </customSheetView>
    <customSheetView guid="{A5A9FABE-33F3-43F1-B87F-E93FEE868B35}" showPageBreaks="1" printArea="1" view="pageBreakPreview" showRuler="0">
      <selection activeCell="D7" sqref="D7"/>
      <pageSetup orientation="portrait" horizontalDpi="4294967292" verticalDpi="4294967292"/>
    </customSheetView>
  </customSheetViews>
  <phoneticPr fontId="48" type="noConversion"/>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dimension ref="A1:G17"/>
  <sheetViews>
    <sheetView showRuler="0" view="pageBreakPreview" topLeftCell="A15" zoomScale="96" zoomScaleNormal="110" zoomScaleSheetLayoutView="90" zoomScalePageLayoutView="110" workbookViewId="0">
      <selection activeCell="A4" sqref="A4"/>
    </sheetView>
  </sheetViews>
  <sheetFormatPr baseColWidth="10" defaultColWidth="11.5" defaultRowHeight="14" x14ac:dyDescent="0"/>
  <cols>
    <col min="1" max="1" width="11.5" style="79" customWidth="1"/>
    <col min="2" max="2" width="24.33203125" style="320" customWidth="1"/>
    <col min="3" max="3" width="28.83203125" style="128" customWidth="1"/>
    <col min="4" max="4" width="7" style="128" customWidth="1"/>
    <col min="5" max="6" width="6.6640625" style="128" customWidth="1"/>
    <col min="7" max="7" width="36.5" style="148" customWidth="1"/>
    <col min="8" max="8" width="14.33203125" customWidth="1"/>
    <col min="9" max="9" width="12.83203125" customWidth="1"/>
    <col min="10" max="10" width="18.1640625" customWidth="1"/>
    <col min="11" max="11" width="8.1640625" customWidth="1"/>
  </cols>
  <sheetData>
    <row r="1" spans="1:7" ht="25" customHeight="1">
      <c r="A1" s="1080" t="s">
        <v>186</v>
      </c>
      <c r="B1" s="1080"/>
      <c r="C1" s="1080"/>
      <c r="D1" s="1080"/>
      <c r="E1" s="1080"/>
      <c r="F1" s="1080"/>
      <c r="G1" s="1080"/>
    </row>
    <row r="2" spans="1:7" ht="18">
      <c r="A2" s="1080" t="s">
        <v>187</v>
      </c>
      <c r="B2" s="1080"/>
      <c r="C2" s="1080"/>
      <c r="D2" s="1080"/>
      <c r="E2" s="1080"/>
      <c r="F2" s="1080"/>
      <c r="G2" s="1080"/>
    </row>
    <row r="3" spans="1:7">
      <c r="A3" s="1088" t="s">
        <v>1072</v>
      </c>
      <c r="B3" s="1089"/>
      <c r="C3" s="1089"/>
      <c r="D3" s="1089"/>
      <c r="E3" s="1089"/>
      <c r="F3" s="1089"/>
      <c r="G3" s="1089"/>
    </row>
    <row r="4" spans="1:7">
      <c r="A4" s="199" t="s">
        <v>195</v>
      </c>
      <c r="B4" s="203" t="s">
        <v>196</v>
      </c>
      <c r="C4" s="1043" t="s">
        <v>210</v>
      </c>
      <c r="D4" s="1044"/>
      <c r="E4" s="1077"/>
      <c r="F4" s="346"/>
      <c r="G4" s="205" t="s">
        <v>299</v>
      </c>
    </row>
    <row r="5" spans="1:7" ht="30" customHeight="1">
      <c r="A5" s="1090">
        <v>12001</v>
      </c>
      <c r="B5" s="860" t="s">
        <v>34</v>
      </c>
      <c r="C5" s="150"/>
      <c r="D5" s="150" t="s">
        <v>301</v>
      </c>
      <c r="E5" s="150" t="s">
        <v>302</v>
      </c>
      <c r="F5" s="341"/>
      <c r="G5" s="1091"/>
    </row>
    <row r="6" spans="1:7">
      <c r="A6" s="1090"/>
      <c r="B6" s="860"/>
      <c r="C6" s="319" t="s">
        <v>390</v>
      </c>
      <c r="D6" s="144"/>
      <c r="E6" s="144"/>
      <c r="F6" s="348"/>
      <c r="G6" s="1091"/>
    </row>
    <row r="7" spans="1:7">
      <c r="A7" s="1090"/>
      <c r="B7" s="860"/>
      <c r="C7" s="319" t="s">
        <v>391</v>
      </c>
      <c r="D7" s="144"/>
      <c r="E7" s="144"/>
      <c r="F7" s="348"/>
      <c r="G7" s="1091"/>
    </row>
    <row r="8" spans="1:7">
      <c r="A8" s="1090"/>
      <c r="B8" s="860"/>
      <c r="C8" s="150" t="s">
        <v>392</v>
      </c>
      <c r="D8" s="150"/>
      <c r="E8" s="150"/>
      <c r="F8" s="341"/>
      <c r="G8" s="1091"/>
    </row>
    <row r="9" spans="1:7" ht="58" customHeight="1">
      <c r="A9" s="656">
        <f>A5+1</f>
        <v>12002</v>
      </c>
      <c r="B9" s="665" t="s">
        <v>393</v>
      </c>
      <c r="C9" s="945" t="s">
        <v>228</v>
      </c>
      <c r="D9" s="946"/>
      <c r="E9" s="946"/>
      <c r="F9" s="947"/>
      <c r="G9" s="653" t="str">
        <f>CONCATENATE("If 2 --&gt;",A15)</f>
        <v>If 2 --&gt;12008</v>
      </c>
    </row>
    <row r="10" spans="1:7" ht="44" customHeight="1">
      <c r="A10" s="656">
        <f t="shared" ref="A10:A17" si="0">A9+1</f>
        <v>12003</v>
      </c>
      <c r="B10" s="150" t="s">
        <v>8</v>
      </c>
      <c r="C10" s="1085" t="s">
        <v>575</v>
      </c>
      <c r="D10" s="1086"/>
      <c r="E10" s="1086"/>
      <c r="F10" s="1087"/>
      <c r="G10" s="652" t="s">
        <v>841</v>
      </c>
    </row>
    <row r="11" spans="1:7" ht="63" customHeight="1">
      <c r="A11" s="656">
        <f t="shared" si="0"/>
        <v>12004</v>
      </c>
      <c r="B11" s="624" t="s">
        <v>394</v>
      </c>
      <c r="C11" s="940" t="s">
        <v>837</v>
      </c>
      <c r="D11" s="940"/>
      <c r="E11" s="949"/>
      <c r="F11" s="343"/>
    </row>
    <row r="12" spans="1:7" ht="56">
      <c r="A12" s="656">
        <f t="shared" si="0"/>
        <v>12005</v>
      </c>
      <c r="B12" s="667" t="s">
        <v>453</v>
      </c>
      <c r="C12" s="637" t="s">
        <v>990</v>
      </c>
      <c r="D12" s="637"/>
      <c r="E12" s="637"/>
      <c r="F12" s="637"/>
      <c r="G12" s="598" t="s">
        <v>1032</v>
      </c>
    </row>
    <row r="13" spans="1:7" ht="224">
      <c r="A13" s="656">
        <f t="shared" si="0"/>
        <v>12006</v>
      </c>
      <c r="B13" s="652" t="s">
        <v>454</v>
      </c>
      <c r="C13" s="335" t="s">
        <v>839</v>
      </c>
      <c r="D13" s="621"/>
      <c r="E13" s="621"/>
      <c r="F13" s="637"/>
      <c r="G13" s="622" t="s">
        <v>300</v>
      </c>
    </row>
    <row r="14" spans="1:7" ht="224">
      <c r="A14" s="656">
        <f t="shared" si="0"/>
        <v>12007</v>
      </c>
      <c r="B14" s="668" t="s">
        <v>577</v>
      </c>
      <c r="C14" s="650" t="s">
        <v>840</v>
      </c>
      <c r="D14" s="666"/>
      <c r="E14" s="666"/>
      <c r="F14" s="666"/>
      <c r="G14" s="664" t="s">
        <v>300</v>
      </c>
    </row>
    <row r="15" spans="1:7" ht="42">
      <c r="A15" s="662">
        <f t="shared" si="0"/>
        <v>12008</v>
      </c>
      <c r="B15" s="737" t="s">
        <v>938</v>
      </c>
      <c r="C15" s="940" t="s">
        <v>768</v>
      </c>
      <c r="D15" s="940"/>
      <c r="E15" s="949"/>
      <c r="F15" s="343"/>
      <c r="G15" s="653" t="s">
        <v>842</v>
      </c>
    </row>
    <row r="16" spans="1:7" ht="183.75" customHeight="1">
      <c r="A16" s="662">
        <f t="shared" si="0"/>
        <v>12009</v>
      </c>
      <c r="B16" s="663" t="s">
        <v>124</v>
      </c>
      <c r="C16" s="1085" t="s">
        <v>838</v>
      </c>
      <c r="D16" s="1086"/>
      <c r="E16" s="1087"/>
      <c r="F16" s="348"/>
      <c r="G16" s="664" t="s">
        <v>300</v>
      </c>
    </row>
    <row r="17" spans="1:7" ht="184" customHeight="1">
      <c r="A17" s="656">
        <f t="shared" si="0"/>
        <v>12010</v>
      </c>
      <c r="B17" s="623" t="s">
        <v>395</v>
      </c>
      <c r="C17" s="1083" t="s">
        <v>1033</v>
      </c>
      <c r="D17" s="1084"/>
      <c r="E17" s="1084"/>
      <c r="F17" s="347"/>
      <c r="G17" s="664" t="s">
        <v>300</v>
      </c>
    </row>
  </sheetData>
  <customSheetViews>
    <customSheetView guid="{31A12346-0F01-1349-8588-78911923E3FD}" scale="96" showPageBreaks="1" printArea="1" showRuler="0" topLeftCell="A15">
      <selection activeCell="A4" sqref="A4"/>
      <colBreaks count="1" manualBreakCount="1">
        <brk id="7" max="27" man="1"/>
      </colBreaks>
      <pageSetup paperSize="9" scale="81" fitToWidth="2" orientation="portrait"/>
    </customSheetView>
    <customSheetView guid="{A57FA7A2-D613-4CB4-A390-3CAB141D409F}" scale="96" showPageBreaks="1" fitToPage="1" printArea="1" view="pageBreakPreview" showRuler="0" topLeftCell="A16">
      <selection activeCell="B17" sqref="B17"/>
      <colBreaks count="1" manualBreakCount="1">
        <brk id="7" max="16" man="1"/>
      </colBreaks>
      <pageSetup paperSize="9" scale="59" orientation="portrait"/>
    </customSheetView>
    <customSheetView guid="{DAC6312B-2C52-4D86-9CC3-7542001FACCE}" scale="90" showPageBreaks="1" printArea="1" view="pageBreakPreview" showRuler="0" topLeftCell="A16">
      <selection activeCell="B5" sqref="B5:B8"/>
      <colBreaks count="1" manualBreakCount="1">
        <brk id="7" max="27" man="1"/>
      </colBreaks>
      <pageSetup paperSize="9" scale="73" fitToWidth="2" orientation="portrait"/>
    </customSheetView>
    <customSheetView guid="{4678BB01-2F1C-6343-A784-E4537624D67F}" scale="96" showPageBreaks="1" printArea="1" showRuler="0">
      <selection activeCell="I1" sqref="I1"/>
      <colBreaks count="1" manualBreakCount="1">
        <brk id="7" max="27" man="1"/>
      </colBreaks>
      <pageSetup paperSize="9" scale="81" fitToWidth="2" orientation="portrait"/>
    </customSheetView>
    <customSheetView guid="{A5A9FABE-33F3-43F1-B87F-E93FEE868B35}" scale="96" showPageBreaks="1" printArea="1" view="pageBreakPreview" showRuler="0">
      <selection activeCell="J18" sqref="J18"/>
      <colBreaks count="1" manualBreakCount="1">
        <brk id="7" max="27" man="1"/>
      </colBreaks>
      <pageSetup paperSize="9" scale="81" fitToWidth="2" orientation="portrait"/>
    </customSheetView>
  </customSheetViews>
  <mergeCells count="13">
    <mergeCell ref="A1:G1"/>
    <mergeCell ref="A2:G2"/>
    <mergeCell ref="A3:G3"/>
    <mergeCell ref="C4:E4"/>
    <mergeCell ref="B5:B8"/>
    <mergeCell ref="A5:A8"/>
    <mergeCell ref="G5:G8"/>
    <mergeCell ref="C11:E11"/>
    <mergeCell ref="C17:E17"/>
    <mergeCell ref="C9:F9"/>
    <mergeCell ref="C10:F10"/>
    <mergeCell ref="C16:E16"/>
    <mergeCell ref="C15:E15"/>
  </mergeCells>
  <phoneticPr fontId="16" type="noConversion"/>
  <pageMargins left="0.7" right="0.7" top="0.75" bottom="0.75" header="0.3" footer="0.3"/>
  <pageSetup paperSize="9" scale="81" fitToWidth="2" orientation="portrait"/>
  <colBreaks count="1" manualBreakCount="1">
    <brk id="7" max="27" man="1"/>
  </colBreaks>
  <drawing r:id="rId1"/>
  <extLst>
    <ext xmlns:mx="http://schemas.microsoft.com/office/mac/excel/2008/main" uri="{64002731-A6B0-56B0-2670-7721B7C09600}">
      <mx:PLV Mode="0" OnePage="0" WScale="0"/>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showRuler="0" view="pageBreakPreview" zoomScale="110" zoomScaleNormal="110" zoomScaleSheetLayoutView="100" zoomScalePageLayoutView="110" workbookViewId="0">
      <selection activeCell="C17" sqref="C17"/>
    </sheetView>
  </sheetViews>
  <sheetFormatPr baseColWidth="10" defaultColWidth="8.83203125" defaultRowHeight="14" x14ac:dyDescent="0"/>
  <cols>
    <col min="1" max="1" width="16.33203125" style="124" customWidth="1"/>
    <col min="2" max="2" width="29.5" style="322" customWidth="1"/>
    <col min="3" max="3" width="43.33203125" style="322" customWidth="1"/>
    <col min="4" max="4" width="26.33203125" style="323" customWidth="1"/>
    <col min="5" max="5" width="23.1640625" customWidth="1"/>
    <col min="6" max="6" width="15" customWidth="1"/>
    <col min="7" max="7" width="15.5" customWidth="1"/>
    <col min="8" max="9" width="21.5" customWidth="1"/>
    <col min="10" max="10" width="21.33203125" customWidth="1"/>
    <col min="11" max="11" width="20" customWidth="1"/>
    <col min="12" max="12" width="21.5" customWidth="1"/>
    <col min="13" max="13" width="15.6640625" customWidth="1"/>
    <col min="14" max="14" width="16.33203125" customWidth="1"/>
    <col min="15" max="15" width="25.6640625" customWidth="1"/>
    <col min="16" max="16" width="16" customWidth="1"/>
    <col min="17" max="17" width="17.83203125" customWidth="1"/>
    <col min="18" max="19" width="15.6640625" customWidth="1"/>
    <col min="20" max="20" width="17.83203125" customWidth="1"/>
    <col min="21" max="21" width="17.6640625" customWidth="1"/>
    <col min="22" max="22" width="18.83203125" customWidth="1"/>
    <col min="23" max="23" width="14.1640625" customWidth="1"/>
    <col min="24" max="24" width="13.6640625" customWidth="1"/>
    <col min="25" max="25" width="20.83203125" customWidth="1"/>
    <col min="26" max="26" width="17.5" customWidth="1"/>
    <col min="29" max="29" width="16.1640625" bestFit="1" customWidth="1"/>
    <col min="30" max="30" width="12" customWidth="1"/>
    <col min="31" max="31" width="11.83203125" customWidth="1"/>
    <col min="32" max="32" width="21.1640625" bestFit="1" customWidth="1"/>
    <col min="33" max="33" width="11.6640625" customWidth="1"/>
    <col min="34" max="34" width="13.83203125" customWidth="1"/>
  </cols>
  <sheetData>
    <row r="1" spans="1:10" ht="22" customHeight="1">
      <c r="A1" s="1092" t="s">
        <v>188</v>
      </c>
      <c r="B1" s="1092"/>
      <c r="C1" s="1092"/>
      <c r="D1" s="1092"/>
    </row>
    <row r="2" spans="1:10" ht="22" customHeight="1">
      <c r="A2" s="704"/>
      <c r="B2" s="704"/>
      <c r="C2" s="704" t="s">
        <v>1039</v>
      </c>
      <c r="D2" s="704"/>
    </row>
    <row r="3" spans="1:10">
      <c r="A3" s="199" t="s">
        <v>195</v>
      </c>
      <c r="B3" s="203" t="s">
        <v>196</v>
      </c>
      <c r="C3" s="255" t="s">
        <v>210</v>
      </c>
      <c r="D3" s="205" t="s">
        <v>299</v>
      </c>
      <c r="J3" s="47"/>
    </row>
    <row r="4" spans="1:10" ht="28">
      <c r="A4" s="669">
        <f>12201</f>
        <v>12201</v>
      </c>
      <c r="B4" s="639" t="s">
        <v>118</v>
      </c>
      <c r="C4" s="150" t="s">
        <v>228</v>
      </c>
      <c r="D4" s="622" t="str">
        <f>CONCATENATE("If 2--&gt; Q",A7)</f>
        <v>If 2--&gt; Q12204</v>
      </c>
    </row>
    <row r="5" spans="1:10" ht="98">
      <c r="A5" s="669">
        <f t="shared" ref="A5:A19" si="0">A4+1</f>
        <v>12202</v>
      </c>
      <c r="B5" s="639" t="s">
        <v>396</v>
      </c>
      <c r="C5" s="150" t="s">
        <v>939</v>
      </c>
      <c r="D5" s="622" t="str">
        <f>CONCATENATE("If 3, 4, 5, or 98--&gt; Q",A7)</f>
        <v>If 3, 4, 5, or 98--&gt; Q12204</v>
      </c>
    </row>
    <row r="6" spans="1:10" ht="42">
      <c r="A6" s="669">
        <f t="shared" si="0"/>
        <v>12203</v>
      </c>
      <c r="B6" s="639" t="s">
        <v>59</v>
      </c>
      <c r="C6" s="150" t="s">
        <v>843</v>
      </c>
      <c r="D6" s="622"/>
    </row>
    <row r="7" spans="1:10" ht="28">
      <c r="A7" s="669">
        <f t="shared" si="0"/>
        <v>12204</v>
      </c>
      <c r="B7" s="630" t="s">
        <v>940</v>
      </c>
      <c r="C7" s="624" t="s">
        <v>228</v>
      </c>
      <c r="D7" s="671" t="str">
        <f>CONCATENATE("If 2--&gt;",A15)</f>
        <v>If 2--&gt;12212</v>
      </c>
    </row>
    <row r="8" spans="1:10" ht="56">
      <c r="A8" s="669">
        <f t="shared" si="0"/>
        <v>12205</v>
      </c>
      <c r="B8" s="640" t="s">
        <v>844</v>
      </c>
      <c r="C8" s="624" t="s">
        <v>845</v>
      </c>
      <c r="D8" s="671" t="str">
        <f>CONCATENATE("If 1, 3, or 98--&gt;",A10)</f>
        <v>If 1, 3, or 98--&gt;12207</v>
      </c>
    </row>
    <row r="9" spans="1:10" ht="70">
      <c r="A9" s="669">
        <f t="shared" si="0"/>
        <v>12206</v>
      </c>
      <c r="B9" s="639" t="s">
        <v>119</v>
      </c>
      <c r="C9" s="686" t="s">
        <v>846</v>
      </c>
      <c r="D9" s="622" t="s">
        <v>300</v>
      </c>
    </row>
    <row r="10" spans="1:10" ht="140">
      <c r="A10" s="669">
        <f t="shared" si="0"/>
        <v>12207</v>
      </c>
      <c r="B10" s="670" t="s">
        <v>941</v>
      </c>
      <c r="C10" s="645" t="s">
        <v>943</v>
      </c>
      <c r="D10" s="622" t="s">
        <v>300</v>
      </c>
    </row>
    <row r="11" spans="1:10" ht="196">
      <c r="A11" s="669">
        <f t="shared" si="0"/>
        <v>12208</v>
      </c>
      <c r="B11" s="670" t="s">
        <v>849</v>
      </c>
      <c r="C11" s="311" t="s">
        <v>847</v>
      </c>
      <c r="D11" s="622"/>
    </row>
    <row r="12" spans="1:10" ht="56">
      <c r="A12" s="669">
        <f t="shared" si="0"/>
        <v>12209</v>
      </c>
      <c r="B12" s="639" t="s">
        <v>942</v>
      </c>
      <c r="C12" s="172" t="s">
        <v>848</v>
      </c>
      <c r="D12" s="598" t="str">
        <f>CONCATENATE("Secondary source only if a secondary source given in ",A10,"
Provide Numerical textbox")</f>
        <v>Secondary source only if a secondary source given in 12207
Provide Numerical textbox</v>
      </c>
    </row>
    <row r="13" spans="1:10" ht="98">
      <c r="A13" s="669">
        <f t="shared" si="0"/>
        <v>12210</v>
      </c>
      <c r="B13" s="638" t="s">
        <v>117</v>
      </c>
      <c r="C13" s="172" t="s">
        <v>850</v>
      </c>
      <c r="D13" s="598" t="str">
        <f>CONCATENATE("Ask only if Q",A8,"=1
Secondary source only if a secondary source given in ",A10,"
Provide Numerical textbox")</f>
        <v>Ask only if Q12205=1
Secondary source only if a secondary source given in 12207
Provide Numerical textbox</v>
      </c>
    </row>
    <row r="14" spans="1:10" ht="56">
      <c r="A14" s="669">
        <f t="shared" si="0"/>
        <v>12211</v>
      </c>
      <c r="B14" s="639" t="s">
        <v>944</v>
      </c>
      <c r="C14" s="394" t="s">
        <v>851</v>
      </c>
      <c r="D14" s="598" t="str">
        <f>CONCATENATE("Ask only if Q",A8,"=1
Secondary source only if a secondary source given in ",A10,"
Provide Numerical textbox")</f>
        <v>Ask only if Q12205=1
Secondary source only if a secondary source given in 12207
Provide Numerical textbox</v>
      </c>
    </row>
    <row r="15" spans="1:10" ht="42">
      <c r="A15" s="669">
        <f t="shared" si="0"/>
        <v>12212</v>
      </c>
      <c r="B15" s="639" t="s">
        <v>991</v>
      </c>
      <c r="C15" s="150" t="s">
        <v>852</v>
      </c>
      <c r="D15" s="598" t="s">
        <v>963</v>
      </c>
    </row>
    <row r="16" spans="1:10" ht="154">
      <c r="A16" s="669">
        <f t="shared" si="0"/>
        <v>12213</v>
      </c>
      <c r="B16" s="670" t="s">
        <v>992</v>
      </c>
      <c r="C16" s="321" t="s">
        <v>853</v>
      </c>
      <c r="D16" s="653" t="s">
        <v>300</v>
      </c>
    </row>
    <row r="17" spans="1:4" ht="196">
      <c r="A17" s="669">
        <f t="shared" si="0"/>
        <v>12214</v>
      </c>
      <c r="B17" s="639" t="s">
        <v>945</v>
      </c>
      <c r="C17" s="645" t="s">
        <v>847</v>
      </c>
      <c r="D17" s="622" t="s">
        <v>300</v>
      </c>
    </row>
    <row r="18" spans="1:4" ht="84">
      <c r="A18" s="669">
        <f t="shared" si="0"/>
        <v>12215</v>
      </c>
      <c r="B18" s="639" t="s">
        <v>1016</v>
      </c>
      <c r="C18" s="394" t="s">
        <v>854</v>
      </c>
      <c r="D18" s="598" t="str">
        <f>CONCATENATE("Secondary source only if a secondary source given in ",A16,"
Provide Numerical textbox")</f>
        <v>Secondary source only if a secondary source given in 12213
Provide Numerical textbox</v>
      </c>
    </row>
    <row r="19" spans="1:4" ht="98">
      <c r="A19" s="672">
        <f t="shared" si="0"/>
        <v>12216</v>
      </c>
      <c r="B19" s="638" t="s">
        <v>117</v>
      </c>
      <c r="C19" s="172" t="s">
        <v>1034</v>
      </c>
      <c r="D19" s="652" t="str">
        <f>CONCATENATE("Secondary source only if a secondary source given in ",A16,"
Provide Numerical textbox")</f>
        <v>Secondary source only if a secondary source given in 12213
Provide Numerical textbox</v>
      </c>
    </row>
  </sheetData>
  <customSheetViews>
    <customSheetView guid="{31A12346-0F01-1349-8588-78911923E3FD}" scale="110" showPageBreaks="1" printArea="1" showRuler="0">
      <selection activeCell="C17" sqref="C17"/>
      <pageSetup scale="46" fitToWidth="4" orientation="portrait"/>
    </customSheetView>
    <customSheetView guid="{A57FA7A2-D613-4CB4-A390-3CAB141D409F}" showPageBreaks="1" printArea="1" view="pageBreakPreview" showRuler="0" topLeftCell="B1">
      <selection activeCell="C17" sqref="C17:E17"/>
      <pageSetup scale="46" fitToWidth="4" orientation="portrait"/>
    </customSheetView>
    <customSheetView guid="{DAC6312B-2C52-4D86-9CC3-7542001FACCE}" scale="90" showPageBreaks="1" printArea="1" showRuler="0" topLeftCell="A16">
      <selection activeCell="B18" sqref="B18"/>
      <pageSetup scale="46" fitToWidth="4" orientation="portrait"/>
    </customSheetView>
    <customSheetView guid="{4678BB01-2F1C-6343-A784-E4537624D67F}" scale="110" showPageBreaks="1" printArea="1" showRuler="0">
      <selection activeCell="E1" sqref="E1"/>
      <pageSetup scale="46" fitToWidth="4" orientation="portrait"/>
    </customSheetView>
    <customSheetView guid="{A5A9FABE-33F3-43F1-B87F-E93FEE868B35}" scale="110" showPageBreaks="1" printArea="1" view="pageBreakPreview" showRuler="0">
      <selection activeCell="E43" sqref="E43"/>
      <pageSetup scale="46" fitToWidth="4" orientation="portrait"/>
    </customSheetView>
  </customSheetViews>
  <mergeCells count="1">
    <mergeCell ref="A1:D1"/>
  </mergeCells>
  <phoneticPr fontId="16" type="noConversion"/>
  <pageMargins left="0.7" right="0.7" top="0.75" bottom="0.75" header="0.3" footer="0.3"/>
  <pageSetup scale="46" fitToWidth="4" orientation="portrait"/>
  <drawing r:id="rId1"/>
  <extLst>
    <ext xmlns:mx="http://schemas.microsoft.com/office/mac/excel/2008/main" uri="{64002731-A6B0-56B0-2670-7721B7C09600}">
      <mx:PLV Mode="0" OnePage="0" WScale="0"/>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showRuler="0" view="pageBreakPreview" topLeftCell="A4" zoomScaleSheetLayoutView="100" workbookViewId="0">
      <selection activeCell="C3" sqref="C3"/>
    </sheetView>
  </sheetViews>
  <sheetFormatPr baseColWidth="10" defaultColWidth="8.83203125" defaultRowHeight="14" x14ac:dyDescent="0"/>
  <cols>
    <col min="2" max="6" width="25.6640625" customWidth="1"/>
  </cols>
  <sheetData>
    <row r="1" spans="1:4" ht="18">
      <c r="B1" s="771"/>
      <c r="C1" s="771" t="s">
        <v>962</v>
      </c>
      <c r="D1" s="771"/>
    </row>
    <row r="2" spans="1:4" ht="19" thickBot="1">
      <c r="A2" s="771"/>
      <c r="B2" s="771"/>
      <c r="C2" s="771" t="s">
        <v>1039</v>
      </c>
      <c r="D2" s="771"/>
    </row>
    <row r="3" spans="1:4" s="52" customFormat="1">
      <c r="A3" s="657" t="s">
        <v>452</v>
      </c>
      <c r="B3" s="658"/>
      <c r="C3" s="658"/>
      <c r="D3" s="659"/>
    </row>
    <row r="4" spans="1:4" s="52" customFormat="1" ht="15" thickBot="1">
      <c r="A4" s="677" t="s">
        <v>826</v>
      </c>
      <c r="B4" s="678"/>
      <c r="C4" s="678"/>
      <c r="D4" s="678"/>
    </row>
    <row r="5" spans="1:4" s="52" customFormat="1" ht="70">
      <c r="A5" s="679">
        <v>12300</v>
      </c>
      <c r="B5" s="680" t="s">
        <v>827</v>
      </c>
      <c r="C5" s="681" t="s">
        <v>989</v>
      </c>
      <c r="D5" s="682"/>
    </row>
    <row r="6" spans="1:4" s="52" customFormat="1" ht="45">
      <c r="A6" s="660"/>
      <c r="B6" s="367" t="s">
        <v>828</v>
      </c>
      <c r="C6" s="675"/>
      <c r="D6" s="683"/>
    </row>
    <row r="7" spans="1:4" s="52" customFormat="1" ht="45">
      <c r="A7" s="660"/>
      <c r="B7" s="367" t="s">
        <v>829</v>
      </c>
      <c r="C7" s="675"/>
      <c r="D7" s="683"/>
    </row>
    <row r="8" spans="1:4" s="52" customFormat="1" ht="60">
      <c r="A8" s="660"/>
      <c r="B8" s="367" t="s">
        <v>830</v>
      </c>
      <c r="C8" s="675"/>
      <c r="D8" s="683"/>
    </row>
    <row r="9" spans="1:4" s="52" customFormat="1" ht="45">
      <c r="A9" s="660"/>
      <c r="B9" s="367" t="s">
        <v>831</v>
      </c>
      <c r="C9" s="675"/>
      <c r="D9" s="683"/>
    </row>
    <row r="10" spans="1:4" s="52" customFormat="1" ht="45">
      <c r="A10" s="660"/>
      <c r="B10" s="376" t="s">
        <v>832</v>
      </c>
      <c r="C10" s="675"/>
      <c r="D10" s="683"/>
    </row>
    <row r="11" spans="1:4" s="52" customFormat="1" ht="60">
      <c r="A11" s="660"/>
      <c r="B11" s="368" t="s">
        <v>833</v>
      </c>
      <c r="C11" s="675"/>
      <c r="D11" s="683"/>
    </row>
    <row r="12" spans="1:4" s="52" customFormat="1" ht="45">
      <c r="A12" s="660"/>
      <c r="B12" s="368" t="s">
        <v>834</v>
      </c>
      <c r="C12" s="675"/>
      <c r="D12" s="683"/>
    </row>
    <row r="13" spans="1:4" s="52" customFormat="1" ht="45">
      <c r="A13" s="660"/>
      <c r="B13" s="368" t="s">
        <v>835</v>
      </c>
      <c r="C13" s="675"/>
      <c r="D13" s="683"/>
    </row>
    <row r="14" spans="1:4" s="52" customFormat="1" ht="31" thickBot="1">
      <c r="A14" s="661"/>
      <c r="B14" s="369" t="s">
        <v>836</v>
      </c>
      <c r="C14" s="684"/>
      <c r="D14" s="685"/>
    </row>
  </sheetData>
  <customSheetViews>
    <customSheetView guid="{31A12346-0F01-1349-8588-78911923E3FD}" showRuler="0" topLeftCell="A4">
      <selection activeCell="C3" sqref="C3"/>
      <pageSetup orientation="portrait" horizontalDpi="4294967292" verticalDpi="4294967292"/>
    </customSheetView>
    <customSheetView guid="{A57FA7A2-D613-4CB4-A390-3CAB141D409F}" showPageBreaks="1" topLeftCell="A7">
      <selection activeCell="C17" sqref="C17:E17"/>
      <pageSetup orientation="portrait"/>
    </customSheetView>
    <customSheetView guid="{DAC6312B-2C52-4D86-9CC3-7542001FACCE}">
      <selection activeCell="A3" sqref="A3"/>
      <pageSetup orientation="portrait" horizontalDpi="4294967292" verticalDpi="4294967292"/>
    </customSheetView>
    <customSheetView guid="{A5A9FABE-33F3-43F1-B87F-E93FEE868B35}" showPageBreaks="1" view="pageBreakPreview" showRuler="0">
      <selection activeCell="F10" sqref="F10"/>
      <pageSetup orientation="portrait" horizontalDpi="4294967292" verticalDpi="4294967292"/>
    </customSheetView>
  </customSheetViews>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7"/>
  <sheetViews>
    <sheetView showRuler="0" view="pageBreakPreview" zoomScaleSheetLayoutView="100" workbookViewId="0">
      <selection activeCell="C8" sqref="C8"/>
    </sheetView>
  </sheetViews>
  <sheetFormatPr baseColWidth="10" defaultColWidth="11.5" defaultRowHeight="14" x14ac:dyDescent="0"/>
  <cols>
    <col min="2" max="2" width="63.33203125" customWidth="1"/>
    <col min="3" max="3" width="43.1640625" customWidth="1"/>
  </cols>
  <sheetData>
    <row r="2" spans="1:3" ht="18">
      <c r="B2" s="787" t="s">
        <v>964</v>
      </c>
      <c r="C2" s="787"/>
    </row>
    <row r="3" spans="1:3" ht="15">
      <c r="A3" s="38"/>
      <c r="B3" s="788"/>
      <c r="C3" s="789">
        <v>12401</v>
      </c>
    </row>
    <row r="4" spans="1:3" ht="15">
      <c r="A4" s="38"/>
      <c r="B4" s="788" t="s">
        <v>946</v>
      </c>
      <c r="C4" s="790" t="s">
        <v>947</v>
      </c>
    </row>
    <row r="5" spans="1:3" ht="42">
      <c r="A5" s="38">
        <v>12401</v>
      </c>
      <c r="B5" s="791" t="s">
        <v>948</v>
      </c>
      <c r="C5" s="77" t="s">
        <v>1086</v>
      </c>
    </row>
    <row r="6" spans="1:3" ht="42">
      <c r="A6" s="38">
        <f>A5+1</f>
        <v>12402</v>
      </c>
      <c r="B6" s="791" t="s">
        <v>949</v>
      </c>
      <c r="C6" s="77" t="s">
        <v>1086</v>
      </c>
    </row>
    <row r="7" spans="1:3" ht="42">
      <c r="A7" s="38">
        <f>A6+1</f>
        <v>12403</v>
      </c>
      <c r="B7" s="791" t="s">
        <v>950</v>
      </c>
      <c r="C7" s="77" t="s">
        <v>1086</v>
      </c>
    </row>
  </sheetData>
  <customSheetViews>
    <customSheetView guid="{31A12346-0F01-1349-8588-78911923E3FD}" showRuler="0">
      <selection activeCell="C8" sqref="C8"/>
      <pageSetup orientation="portrait" horizontalDpi="4294967292" verticalDpi="4294967292"/>
    </customSheetView>
    <customSheetView guid="{A57FA7A2-D613-4CB4-A390-3CAB141D409F}" showRuler="0">
      <selection activeCell="C17" sqref="C17:E17"/>
    </customSheetView>
    <customSheetView guid="{DAC6312B-2C52-4D86-9CC3-7542001FACCE}" scale="90" showRuler="0">
      <selection activeCell="A5" sqref="A5"/>
    </customSheetView>
    <customSheetView guid="{4678BB01-2F1C-6343-A784-E4537624D67F}" showRuler="0"/>
    <customSheetView guid="{A5A9FABE-33F3-43F1-B87F-E93FEE868B35}" showPageBreaks="1" view="pageBreakPreview" showRuler="0">
      <selection activeCell="J6" sqref="J6"/>
      <pageSetup orientation="portrait" horizontalDpi="4294967292" verticalDpi="4294967292"/>
    </customSheetView>
  </customSheetViews>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34</vt:i4>
      </vt:variant>
    </vt:vector>
  </HeadingPairs>
  <TitlesOfParts>
    <vt:vector size="34" baseType="lpstr">
      <vt:lpstr>1.0 Statistical Identification</vt:lpstr>
      <vt:lpstr>2.1 Personal Biography</vt:lpstr>
      <vt:lpstr>2.2 Father's characteristics</vt:lpstr>
      <vt:lpstr>2.3 Mother's characteristics</vt:lpstr>
      <vt:lpstr>2.4 Siblings</vt:lpstr>
      <vt:lpstr>2.5 Health</vt:lpstr>
      <vt:lpstr>3.0 Education</vt:lpstr>
      <vt:lpstr>4.0 Past 7 days S &amp; D Work</vt:lpstr>
      <vt:lpstr>5.1 Employment</vt:lpstr>
      <vt:lpstr>5.2 Unemployment</vt:lpstr>
      <vt:lpstr>5.3 Subsistence &amp; Domestic Work</vt:lpstr>
      <vt:lpstr>5.3 Employment</vt:lpstr>
      <vt:lpstr>6.1 Job charc </vt:lpstr>
      <vt:lpstr>6.2 Secondary Job</vt:lpstr>
      <vt:lpstr>7.0 Job Mobility</vt:lpstr>
      <vt:lpstr>Sheet1</vt:lpstr>
      <vt:lpstr>8.1 cost of Marriage</vt:lpstr>
      <vt:lpstr>8.2 Fertility</vt:lpstr>
      <vt:lpstr>8.3 Women Status</vt:lpstr>
      <vt:lpstr>9.0 Female Employment </vt:lpstr>
      <vt:lpstr>Sheet3</vt:lpstr>
      <vt:lpstr>Sheet4</vt:lpstr>
      <vt:lpstr>Sheet5</vt:lpstr>
      <vt:lpstr>Sheet6</vt:lpstr>
      <vt:lpstr>Sheet7</vt:lpstr>
      <vt:lpstr>Sheet8</vt:lpstr>
      <vt:lpstr>10.1 Earnings</vt:lpstr>
      <vt:lpstr>10.2 Earnings in Secondary job</vt:lpstr>
      <vt:lpstr>11.0 Return Migration</vt:lpstr>
      <vt:lpstr>11.2 In Migration</vt:lpstr>
      <vt:lpstr>12.1 Information Technology</vt:lpstr>
      <vt:lpstr>12.2 Savings &amp; Borrowings</vt:lpstr>
      <vt:lpstr>12.3 Gender attitudes</vt:lpstr>
      <vt:lpstr>12.4 Result</vt:lpstr>
    </vt:vector>
  </TitlesOfParts>
  <LinksUpToDate>false</LinksUpToDate>
  <SharedDoc>true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Chaimaa YASSINE</dc:creator>
  <cp:lastModifiedBy>Caroline Krafft</cp:lastModifiedBy>
  <cp:lastPrinted>2016-08-24T16:31:30Z</cp:lastPrinted>
  <dcterms:created xsi:type="dcterms:W3CDTF">2011-11-08T19:19:03Z</dcterms:created>
  <dcterms:modified xsi:type="dcterms:W3CDTF">2018-03-11T20:08:08Z</dcterms:modified>
</cp:coreProperties>
</file>